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90" windowWidth="18140" windowHeight="11600" tabRatio="794" activeTab="0"/>
  </bookViews>
  <sheets>
    <sheet name="1_rámcova bilancia" sheetId="1" r:id="rId1"/>
    <sheet name="2_DLNM a DLHM" sheetId="2" r:id="rId2"/>
    <sheet name="3_Pohľ.na poist. a SDS" sheetId="3" r:id="rId3"/>
    <sheet name="4_Druhy pohľadávok" sheetId="4" r:id="rId4"/>
    <sheet name="5_Dlh.a kr.pohľadávky" sheetId="5" r:id="rId5"/>
    <sheet name="6_OP k pohľadávkam" sheetId="6" r:id="rId6"/>
    <sheet name="7_Rezervy" sheetId="7" r:id="rId7"/>
    <sheet name="8_Dlh.a kr.záväzky" sheetId="8" r:id="rId8"/>
    <sheet name="9_Záväzky soc.fondu" sheetId="9" r:id="rId9"/>
    <sheet name="10 a_Pln.rozpočtu PaV" sheetId="10" r:id="rId10"/>
    <sheet name="10 b_Pln.rozpočtu PaV" sheetId="11" r:id="rId11"/>
    <sheet name="11_Pln. rozpočtu PaV SpF" sheetId="12" r:id="rId12"/>
    <sheet name="12_Príspevky na SDS" sheetId="13" r:id="rId13"/>
    <sheet name="Graf č.1" sheetId="14" r:id="rId14"/>
  </sheets>
  <externalReferences>
    <externalReference r:id="rId17"/>
  </externalReferences>
  <definedNames>
    <definedName name="_xlnm.Print_Area" localSheetId="0">'1_rámcova bilancia'!$A$1:$N$28</definedName>
    <definedName name="_xlnm.Print_Area" localSheetId="9">'10 a_Pln.rozpočtu PaV'!#REF!</definedName>
    <definedName name="_xlnm.Print_Area" localSheetId="10">'10 b_Pln.rozpočtu PaV'!#REF!</definedName>
    <definedName name="_xlnm.Print_Area" localSheetId="12">'12_Príspevky na SDS'!#REF!</definedName>
    <definedName name="_xlnm.Print_Area" localSheetId="2">'3_Pohľ.na poist. a SDS'!$A$1:$C$24</definedName>
    <definedName name="_xlnm.Print_Area" localSheetId="3">'4_Druhy pohľadávok'!$A$1:$J$47</definedName>
    <definedName name="_xlnm.Print_Area" localSheetId="7">'8_Dlh.a kr.záväzky'!$A$1:$H$44</definedName>
  </definedNames>
  <calcPr fullCalcOnLoad="1"/>
</workbook>
</file>

<file path=xl/sharedStrings.xml><?xml version="1.0" encoding="utf-8"?>
<sst xmlns="http://schemas.openxmlformats.org/spreadsheetml/2006/main" count="574" uniqueCount="354">
  <si>
    <t>Názov položky</t>
  </si>
  <si>
    <t>R.č.</t>
  </si>
  <si>
    <t>Stav na začiatku bežného účtovného obdobia</t>
  </si>
  <si>
    <t>Prírastky</t>
  </si>
  <si>
    <t>Úbytky</t>
  </si>
  <si>
    <t>Stav na konci bežného účtovného obdobia</t>
  </si>
  <si>
    <t>z toho</t>
  </si>
  <si>
    <t>dlhodobé pohľadávky</t>
  </si>
  <si>
    <t>krátkodobé pohľadávky</t>
  </si>
  <si>
    <t>Pohľadávky z obchodného styku</t>
  </si>
  <si>
    <t>Poskytnuté prevádzkové preddavky a ostatné pohľadávky</t>
  </si>
  <si>
    <t>v tom:</t>
  </si>
  <si>
    <t xml:space="preserve">Správny fond                  </t>
  </si>
  <si>
    <t>Základný fond nemocenského poistenia</t>
  </si>
  <si>
    <t>Základný fond starobného poistenia</t>
  </si>
  <si>
    <t xml:space="preserve">Základný fond invalidného poistenia  </t>
  </si>
  <si>
    <t>Základný fond úrazového poistenia</t>
  </si>
  <si>
    <t>Základný fond garančného poistenia</t>
  </si>
  <si>
    <t>Základný fond poistenia v nezamestnanosti</t>
  </si>
  <si>
    <t>Rezervný fond solidarity</t>
  </si>
  <si>
    <t>Zúčtovanie poistného za rok 1993</t>
  </si>
  <si>
    <t>Zúčtovanie poistného so Všeobecnou zdravotnou poisťovňou  rok 1994</t>
  </si>
  <si>
    <t xml:space="preserve">Pohľadávky voči zamestnancom </t>
  </si>
  <si>
    <t>Správny fond</t>
  </si>
  <si>
    <t>Sociálny fond</t>
  </si>
  <si>
    <t>Ostatné platby základných fondov</t>
  </si>
  <si>
    <t xml:space="preserve">Správny fond </t>
  </si>
  <si>
    <t>Zúčtovanie štátnych dávok</t>
  </si>
  <si>
    <t>Softvér</t>
  </si>
  <si>
    <t>Stavby</t>
  </si>
  <si>
    <t>Samostatné hnuteľné veci a súbory hnuteľných vecí</t>
  </si>
  <si>
    <t>Dopravné prostriedky</t>
  </si>
  <si>
    <t>Pozemky</t>
  </si>
  <si>
    <t>Umelecké diela a zbierky</t>
  </si>
  <si>
    <t>Obstaranie dlhodobého nehmotného majetku</t>
  </si>
  <si>
    <t>Obstaranie dlhodobého hmotného majetku</t>
  </si>
  <si>
    <t xml:space="preserve">prírastky + </t>
  </si>
  <si>
    <t>úbytky -</t>
  </si>
  <si>
    <t>presuny (+, -)</t>
  </si>
  <si>
    <t>prírastky  +</t>
  </si>
  <si>
    <t>úbytky  -</t>
  </si>
  <si>
    <t>Zostatková hodnota</t>
  </si>
  <si>
    <t>Stav na začiatku bežného  účtovného obdobia</t>
  </si>
  <si>
    <t>Druhy pohľadávok</t>
  </si>
  <si>
    <t>Pohľadávky na poistnom a príspevkoch na starobné dôchodkové sporenie</t>
  </si>
  <si>
    <t>Stav na konci</t>
  </si>
  <si>
    <t>bežného účtovného obdobia</t>
  </si>
  <si>
    <t>bezprostredne predchádzajúceho účtovného obdobia</t>
  </si>
  <si>
    <t>Poistné</t>
  </si>
  <si>
    <t>Penále</t>
  </si>
  <si>
    <t>Pokuty</t>
  </si>
  <si>
    <t>Poplatky</t>
  </si>
  <si>
    <t>Regresy</t>
  </si>
  <si>
    <t>Preplatky na dávkach</t>
  </si>
  <si>
    <t>Ostatné</t>
  </si>
  <si>
    <t>Pohľadávky spolu</t>
  </si>
  <si>
    <t>z toho:</t>
  </si>
  <si>
    <t>do jedného roka vrátane</t>
  </si>
  <si>
    <t>od jedného roka do piatich  rokov vrátane</t>
  </si>
  <si>
    <t>viac ako päť rokov</t>
  </si>
  <si>
    <t>Opravné položky k pohľadávkam v EUR</t>
  </si>
  <si>
    <t>Stav opravných položiek  na začiatku bežného účtovného obdobia</t>
  </si>
  <si>
    <t>Prírastky, úbytky a zúčtovanie  opravných položiek počas bežného účtovného obdobia</t>
  </si>
  <si>
    <t>Stav opravných položiek na konci bežného účtovného obdobia</t>
  </si>
  <si>
    <t>Dlhodobé pohľadávky  z obchodného styku</t>
  </si>
  <si>
    <t>Dlhodobé  pohľadávky na poistnom a príspevkoch na starobné dôchodkové sporenie</t>
  </si>
  <si>
    <t xml:space="preserve">Základný fond invalidného poistenia </t>
  </si>
  <si>
    <t>Krátkodobé  pohľadávky  z obchodného styku</t>
  </si>
  <si>
    <t>Krátkodobé  pohľadávky na poistnom a príspevkoch na starobné dôchodkové sporenie</t>
  </si>
  <si>
    <t>Druh rezervy</t>
  </si>
  <si>
    <t>Tvorba rezerv</t>
  </si>
  <si>
    <t>Použitie rezerv</t>
  </si>
  <si>
    <t>Zrušenie alebo zníženie rezerv</t>
  </si>
  <si>
    <t>Rezervy spolu</t>
  </si>
  <si>
    <t>Druh záväzku</t>
  </si>
  <si>
    <t>Z toho</t>
  </si>
  <si>
    <t>a</t>
  </si>
  <si>
    <t>b</t>
  </si>
  <si>
    <t>Dodávatelia a ostatné záväzky r. 4 až 6</t>
  </si>
  <si>
    <t>Ostatné fondy</t>
  </si>
  <si>
    <t xml:space="preserve">Správny fond     </t>
  </si>
  <si>
    <t>Záväzky voči zamestnancom a ostatné záväzky voči zamestnancom</t>
  </si>
  <si>
    <t xml:space="preserve">Správny fond      </t>
  </si>
  <si>
    <t xml:space="preserve">Ostatné priame dane                                              </t>
  </si>
  <si>
    <t>Stav k prvému dňu účtovného obdobia</t>
  </si>
  <si>
    <t>Tvorba na ťarchu nákladov</t>
  </si>
  <si>
    <t>Tvorba zo zisku</t>
  </si>
  <si>
    <t>Čerpanie</t>
  </si>
  <si>
    <t>Stav k poslednému dňu účtovného obdobia</t>
  </si>
  <si>
    <t>Ukazovateľ</t>
  </si>
  <si>
    <t>Základný fond invalidného poistenia</t>
  </si>
  <si>
    <t>v tom tvorba:</t>
  </si>
  <si>
    <t xml:space="preserve">z poistného </t>
  </si>
  <si>
    <t>Tvorba fondov celkom</t>
  </si>
  <si>
    <t>Použitie prostriedkov jednotlivých fondov</t>
  </si>
  <si>
    <t>Bilančný rozdiel v bežnom roku</t>
  </si>
  <si>
    <t>Bilančný rozdiel celkom</t>
  </si>
  <si>
    <t xml:space="preserve">kapitálové výdavky </t>
  </si>
  <si>
    <t>bežné výdavky</t>
  </si>
  <si>
    <t>Tabuľka č. 1</t>
  </si>
  <si>
    <t>Rámcová bilancia</t>
  </si>
  <si>
    <t>MAJETOK</t>
  </si>
  <si>
    <t>ZDROJE</t>
  </si>
  <si>
    <t>%</t>
  </si>
  <si>
    <t>Dlhodobý nehmotný majetok</t>
  </si>
  <si>
    <t>Dlhodobý hmotný majetok</t>
  </si>
  <si>
    <t>Účet tvorby fondov</t>
  </si>
  <si>
    <t>Výsledok hospodárenia</t>
  </si>
  <si>
    <t>NEOBEŽNÝ MAJETOK</t>
  </si>
  <si>
    <t>VLASTNÉ ZDROJE KRYTIA MAJETKU</t>
  </si>
  <si>
    <t>Zásoby</t>
  </si>
  <si>
    <t>Pohľadávky - menovitá hodnota</t>
  </si>
  <si>
    <t xml:space="preserve">Krátkodobý finančný majetok </t>
  </si>
  <si>
    <t>Prechodné účty (náklady budúcich období)</t>
  </si>
  <si>
    <t>OBEŽNÝ MAJETOK</t>
  </si>
  <si>
    <t>CUDZIE ZDROJE</t>
  </si>
  <si>
    <t>MAJETOK CELKOM</t>
  </si>
  <si>
    <t>PASÍVA CELKOM</t>
  </si>
  <si>
    <t>Stav na začiatku 
bežného účtovného obdobia</t>
  </si>
  <si>
    <t>Stav na konci 
bežného účtovného obdobia</t>
  </si>
  <si>
    <t>Dlhodobé záväzky na konci 
bežného účtovného obdobia</t>
  </si>
  <si>
    <t>Krátkodobé záväzky na konci 
bežného účtovného obdobia</t>
  </si>
  <si>
    <t>DLHODOBÉ A KRÁTKODOBÉ POHĽADÁVKY SPOLU r. 1, 3, 13,16,21</t>
  </si>
  <si>
    <t>Dotácie a ostatné zúčtovanie so štátnym rozpočtom  r. 22</t>
  </si>
  <si>
    <t>ZFNP - z titulu vyplatených dávok NP</t>
  </si>
  <si>
    <t>ZFPvN- z titulu vyplatených dávok EÚ</t>
  </si>
  <si>
    <t>v EUR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</si>
  <si>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</si>
  <si>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</si>
  <si>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</si>
  <si>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</si>
  <si>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</si>
  <si>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</si>
  <si>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</si>
  <si>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</si>
  <si>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</si>
  <si>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Banská Bystrica</t>
  </si>
  <si>
    <t>Bardejov</t>
  </si>
  <si>
    <t>Bratislava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</si>
  <si>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</si>
  <si>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</si>
  <si>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</si>
  <si>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</si>
  <si>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</si>
  <si>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</si>
  <si>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</si>
  <si>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</si>
  <si>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</si>
  <si>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</si>
  <si>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</si>
  <si>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</si>
  <si>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</si>
  <si>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</si>
  <si>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</si>
  <si>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</si>
  <si>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</si>
  <si>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</si>
  <si>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</si>
  <si>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</si>
  <si>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</si>
  <si>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</si>
  <si>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</si>
  <si>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</si>
  <si>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</si>
  <si>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</si>
  <si>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</si>
  <si>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</si>
  <si>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</si>
  <si>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</si>
  <si>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</si>
  <si>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</si>
  <si>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</si>
  <si>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SP pobočky</t>
  </si>
  <si>
    <t>Ústredie</t>
  </si>
  <si>
    <t>SP spolu</t>
  </si>
  <si>
    <t xml:space="preserve">Zdroje 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</si>
  <si>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</si>
  <si>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</si>
  <si>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</si>
  <si>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</si>
  <si>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</si>
  <si>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</si>
  <si>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</si>
  <si>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</si>
  <si>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</si>
  <si>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</si>
  <si>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</si>
  <si>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</si>
  <si>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</si>
  <si>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</si>
  <si>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</si>
  <si>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</si>
  <si>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</si>
  <si>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</si>
  <si>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</si>
  <si>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</si>
  <si>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</si>
  <si>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</si>
  <si>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</si>
  <si>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</si>
  <si>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</si>
  <si>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</si>
  <si>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</si>
  <si>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</si>
  <si>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</si>
  <si>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</si>
  <si>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</si>
  <si>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</si>
  <si>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</si>
  <si>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</si>
  <si>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</si>
  <si>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>Príjmy  celkom</t>
  </si>
  <si>
    <t xml:space="preserve">    povinne  poistená SZČO</t>
  </si>
  <si>
    <t xml:space="preserve">    dobrovoľne  poistená osoba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</si>
  <si>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</si>
  <si>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</si>
  <si>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</si>
  <si>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</si>
  <si>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</si>
  <si>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</si>
  <si>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</si>
  <si>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</si>
  <si>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</si>
  <si>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</si>
  <si>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</si>
  <si>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</si>
  <si>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</si>
  <si>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</si>
  <si>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>Bilančný rozdiel po vykrytí deficitu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</si>
  <si>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</si>
  <si>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</si>
  <si>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</si>
  <si>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</si>
  <si>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</si>
  <si>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</si>
  <si>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</si>
  <si>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za EAO</t>
  </si>
  <si>
    <t>príspevky postúpené  za štát</t>
  </si>
  <si>
    <t>príspevky postúpené  za Sociálnu poisťovňu</t>
  </si>
  <si>
    <t>zúčtované penále zo správneho fondu</t>
  </si>
  <si>
    <t>uhradené príspevky zo ZFGP</t>
  </si>
  <si>
    <t>-</t>
  </si>
  <si>
    <t>Záväzky fondov (vnútorné zúčtovanie a ostatné záväzky)</t>
  </si>
  <si>
    <t>Prechodné účty  ( výnosy budúcich období, výdavky budúcich období)</t>
  </si>
  <si>
    <t>Tabuľka č. 2</t>
  </si>
  <si>
    <t>Tabuľka č. 3</t>
  </si>
  <si>
    <t>(tabuľka k čl. III  ods. 6 )</t>
  </si>
  <si>
    <t>Tabuľka č. 4</t>
  </si>
  <si>
    <t>Tabuľka č. 5</t>
  </si>
  <si>
    <t>Pohľadávky na poistnom a príspevkoch na starobné dôchodkové sporenie  r.4 až 12</t>
  </si>
  <si>
    <t>(tabuľka k čl. III ods. 8 )</t>
  </si>
  <si>
    <t>Tabuľka č. 6</t>
  </si>
  <si>
    <t>(tabuľka k čl. III ods. 14 písm. a) )</t>
  </si>
  <si>
    <t>(tabuľka k čl. III ods. 14 písm. b) až d) )</t>
  </si>
  <si>
    <t>(tabuľka k čl. III ods. 14 písm. e) )</t>
  </si>
  <si>
    <t>Záväzky sociálneho fondu</t>
  </si>
  <si>
    <t>(tabuľka k čl. VIII ods. 2 )</t>
  </si>
  <si>
    <t>Plnenie rozpočtu príjmov a výdavkov (nákladov) správneho fondu</t>
  </si>
  <si>
    <t>(tabuľka k čl. VIII ods. 1 )</t>
  </si>
  <si>
    <t>Príspevky na starobné dôchodkové sporenie</t>
  </si>
  <si>
    <t>Tabuľka č. 7</t>
  </si>
  <si>
    <t xml:space="preserve">Tabuľka č. 8 </t>
  </si>
  <si>
    <t>Tabuľka č. 9</t>
  </si>
  <si>
    <t>Tabuľka č. 11</t>
  </si>
  <si>
    <t>e) príspevky na SDS zaplatené zamestnávateľom po uplynutí 60 dní</t>
  </si>
  <si>
    <t>Spolu</t>
  </si>
  <si>
    <t xml:space="preserve">                    - opravné položky</t>
  </si>
  <si>
    <t>100%</t>
  </si>
  <si>
    <t>Číslo</t>
  </si>
  <si>
    <t xml:space="preserve">Sociálny fond  (956) </t>
  </si>
  <si>
    <t>Záväzky z obchodného styku r. 3, 7, 14</t>
  </si>
  <si>
    <t>Nevyfakturované dodávky (329)</t>
  </si>
  <si>
    <t xml:space="preserve">Krátkodobé rezervy  (323)                                                              </t>
  </si>
  <si>
    <t>Iné záväzky r. 8 až 13 (379 + 959AÚ)</t>
  </si>
  <si>
    <t>Ostatné dlhodobé záväzky  r. 15 (959AÚ)</t>
  </si>
  <si>
    <t>Záväzky z poistných vzťahov r. 17 a 18 (326)</t>
  </si>
  <si>
    <t>Záväzky voči zamestnancom   r. 20 a 21 (331 + 333)</t>
  </si>
  <si>
    <t>Zúčtovanie so Sociálnou poisťovňou a zdravotnými poisťovňami  r.23 (336)</t>
  </si>
  <si>
    <t>Daňové záväzky r.25 a 26 (341 + 342 + 343 + 345)</t>
  </si>
  <si>
    <t>DLHODOBÉ ZÁVÄZKY A  KRÁTKODOBÉ ZÁVÄZKY SPOLU                                             r. 1, 2, 16, 19, 22, 24 a 27</t>
  </si>
  <si>
    <t>PRECHODNÉ ÚČTY PASÍV (383 a 384)</t>
  </si>
  <si>
    <t>v tom: zamestnávateľ</t>
  </si>
  <si>
    <t xml:space="preserve">           povinne dôchodkovo poistená SZČO</t>
  </si>
  <si>
    <t xml:space="preserve">           dobrovoľne dôchodkovo poistená osoba</t>
  </si>
  <si>
    <t>z toho prostriedky zo Štátneho rozpočtu SR</t>
  </si>
  <si>
    <t>h) príspevky na SDS zaplatené zamestnávateľom po uplynutí 60 dní</t>
  </si>
  <si>
    <t>i) príjmy správneho fondu z príspevkov na SDS (EAO)</t>
  </si>
  <si>
    <t>j) príjmy správneho fondu z príspevkov na SDS (štát)</t>
  </si>
  <si>
    <t xml:space="preserve">preplatky na dávkach a regresy   </t>
  </si>
  <si>
    <t>% plnenia 3/2</t>
  </si>
  <si>
    <t>Prevod z minulých rokov **/</t>
  </si>
  <si>
    <t xml:space="preserve">g) príjmy z otvorenia II. piliera </t>
  </si>
  <si>
    <t>x</t>
  </si>
  <si>
    <t>Základný fond príspevkov na starobné dôchodkové sporenie</t>
  </si>
  <si>
    <t xml:space="preserve">Ostatné pohľadávky r. 17 až 20 </t>
  </si>
  <si>
    <t xml:space="preserve">a vyjadrenie podielu majetku a zdrojov </t>
  </si>
  <si>
    <t xml:space="preserve">                                </t>
  </si>
  <si>
    <t xml:space="preserve">                                                   (tabuľka k čl. III ods. 7 )</t>
  </si>
  <si>
    <t>v tis. Eur</t>
  </si>
  <si>
    <t xml:space="preserve">      z toho prevod zostatku správneho fondu</t>
  </si>
  <si>
    <t>g) Rezervný fond solidarity ***/</t>
  </si>
  <si>
    <t xml:space="preserve">           Pohľadávky na poistnom a príspevkoch na starobné dôchodkové sporenie</t>
  </si>
  <si>
    <t>po lehote splatnosti *</t>
  </si>
  <si>
    <t>* Všetky pohľadávky na poistnom a príspevkoch na SDS vykazované na účte 316 sú po lehote splatnosti.  Tam patria tak krátkodobé ako aj dlhodobé pohľadávky. Splatnosť poistného je uvedená  v § 143 zákona č. 461/2003 Z. z. v znení neskorších predpisov.</t>
  </si>
  <si>
    <t>Stav k 31. 12. 2015</t>
  </si>
  <si>
    <t>Správny fond, zákl.fondy a sociálny fond (321 až 325 okrem 323)</t>
  </si>
  <si>
    <t>Opravné položky k pohľadávkam</t>
  </si>
  <si>
    <t xml:space="preserve">           </t>
  </si>
  <si>
    <t>Tabuľka č. 12</t>
  </si>
  <si>
    <t>Rozdiel 3-2</t>
  </si>
  <si>
    <t>Tabuľka č. 10a</t>
  </si>
  <si>
    <t xml:space="preserve">  - z otvorenia II. piliera </t>
  </si>
  <si>
    <t xml:space="preserve">k) príjmy správneho fondu z otvorenia II. piliera </t>
  </si>
  <si>
    <t>Tabuľka č. 10b</t>
  </si>
  <si>
    <t xml:space="preserve">z otvorenia II. piliera </t>
  </si>
  <si>
    <t>h) Správny fond  ***/</t>
  </si>
  <si>
    <t>Príjmy celkom</t>
  </si>
  <si>
    <t>Výdavky celkom</t>
  </si>
  <si>
    <t>2. rezerva na poskytnuté služby (účet 3233)</t>
  </si>
  <si>
    <t>Stav k 31. 12. 2016</t>
  </si>
  <si>
    <t>Rok  2016</t>
  </si>
  <si>
    <t>Skutočnosť za rok 2016</t>
  </si>
  <si>
    <t>Skutočnosť rok 2016</t>
  </si>
  <si>
    <r>
      <t>Obstarávacia cena</t>
    </r>
    <r>
      <rPr>
        <sz val="11"/>
        <rFont val="Times New Roman"/>
        <family val="1"/>
      </rPr>
      <t xml:space="preserve"> - stav na začiatku bežného účtovného obdobia</t>
    </r>
  </si>
  <si>
    <r>
      <t xml:space="preserve">Oprávky – </t>
    </r>
    <r>
      <rPr>
        <sz val="11"/>
        <rFont val="Times New Roman"/>
        <family val="1"/>
      </rPr>
      <t>stav na začiatku bežného účtovného obdobia</t>
    </r>
  </si>
  <si>
    <r>
      <t>Opravné položky</t>
    </r>
    <r>
      <rPr>
        <sz val="11"/>
        <rFont val="Times New Roman"/>
        <family val="1"/>
      </rPr>
      <t xml:space="preserve"> – stav na začiatku bežného účtovného obdobia</t>
    </r>
  </si>
  <si>
    <t>Stav k 31. 12. 2017</t>
  </si>
  <si>
    <t>Stav a pohyb dlhodobého nehmotného a hmotného majetku k 31.12.2017</t>
  </si>
  <si>
    <t>Pohľadávky Sociálnej poisťovne na poistnom a príspevkoch na starobné dôchodkové sporenie podľa druhov k 31.12.2017</t>
  </si>
  <si>
    <t>r.15 a 16</t>
  </si>
  <si>
    <t xml:space="preserve"> Vývoj dlhodobých pohľadávok a krátkodobých pohľadávok k 31. 12. 2017</t>
  </si>
  <si>
    <t>Rezervy k 31.12.2017</t>
  </si>
  <si>
    <t>1. rezerva na nevyčerpané dovolenky vrátane sociálneho poistenia a starobného dôchodkového sporenia                                 (účet 3231,  32315)</t>
  </si>
  <si>
    <r>
      <t>Vývoj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dlhodobých záväzkov a krátkodobých záväzkov k 31.12.2017</t>
    </r>
  </si>
  <si>
    <t>Rok  2017</t>
  </si>
  <si>
    <t>Plnenie rozpočtu príjmov a výdavkov Sociálnej poisťovne k 31.12.2017</t>
  </si>
  <si>
    <t xml:space="preserve"> </t>
  </si>
  <si>
    <t>Schválený rozpočet na rok 2017 */</t>
  </si>
  <si>
    <t>Skutočnosť k 31.12.2017</t>
  </si>
  <si>
    <t>*/ Údaje sú schválené uznesením NR SR  č. 342 z 29. novembra  2016</t>
  </si>
  <si>
    <t>Plnenie rozpočtu príjmov a výdavkov Sociálnej poisťovne k 31.12. 2017</t>
  </si>
  <si>
    <t>**/ Prevod fin. prostriedkov v stĺ. č.  4 je v súlade so schválenou  úč. závierkou  Sociálnej poisťovne za rok 2016 (uznesenie NR SR č. 748 z 20.6.2017)</t>
  </si>
  <si>
    <t>***/ Zostatok správneho fondu  nevyčerpaný k 31.12. sa prevedie do rezervného fondu solidarity na základe  ustanovenia  § 168 ods. 4 zákona č. 461/2003 Z. z.</t>
  </si>
  <si>
    <t>Skutočnosť rok 2017</t>
  </si>
  <si>
    <t xml:space="preserve">  z toho:</t>
  </si>
  <si>
    <t xml:space="preserve">  osobné náklady</t>
  </si>
  <si>
    <t xml:space="preserve">Zúčtovanie poistného za rok 1993 </t>
  </si>
  <si>
    <t xml:space="preserve">Zúčtovanie štátnych dávok </t>
  </si>
  <si>
    <t>Dotácie a ostatné zúčtovanie so štátnym rozpočtom  r. 28  a 29 (346)</t>
  </si>
  <si>
    <t>CUDZIE ZDROJE  r. 30 a 31</t>
  </si>
  <si>
    <t>Graf č.1</t>
  </si>
  <si>
    <t>Obstaranie dlhodobého nehmotného                                   a dlhodobého hmotného majetku</t>
  </si>
  <si>
    <t xml:space="preserve">Poskytnuté preddavky na dlhodobý nehmotný                       a hmotný majetok </t>
  </si>
  <si>
    <t>Fond dlhodobého majetku                                                    a fond prevádzkových prostriedkov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</si>
</sst>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_ ;\-#,##0.00\ "/>
    <numFmt numFmtId="181" formatCode="000"/>
    <numFmt numFmtId="182" formatCode="#,##0.00_ ;[Red]\-#,##0.00\ "/>
    <numFmt numFmtId="183" formatCode="0.0%"/>
    <numFmt numFmtId="184" formatCode="#,##0_ ;\-#,##0\ "/>
    <numFmt numFmtId="185" formatCode="#,##0.00\ _S_k"/>
    <numFmt numFmtId="186" formatCode="[$-41B]d\.\ mmmm\ yyyy"/>
    <numFmt numFmtId="187" formatCode="000\ 00"/>
    <numFmt numFmtId="188" formatCode="0.000"/>
    <numFmt numFmtId="189" formatCode="0.0"/>
    <numFmt numFmtId="190" formatCode="#,##0.0"/>
    <numFmt numFmtId="191" formatCode="\P\r\a\vd\a;&quot;Pravda&quot;;&quot;Nepravda&quot;"/>
    <numFmt numFmtId="192" formatCode="[$€-2]\ #\ ##,000_);[Red]\([$¥€-2]\ #\ ##,000\)"/>
    <numFmt numFmtId="193" formatCode="#,##0.00\ [$€-1];\-#,##0.00\ [$€-1]"/>
    <numFmt numFmtId="194" formatCode="#,##0.00\ _€"/>
    <numFmt numFmtId="195" formatCode="_-* #,##0.000\ _E_U_R_-;\-* #,##0.000\ _E_U_R_-;_-* &quot;-&quot;??\ _E_U_R_-;_-@_-"/>
    <numFmt numFmtId="196" formatCode="_-* #,##0\ _S_k_-;\-* #,##0\ _S_k_-;_-* &quot;-&quot;??\ _S_k_-;_-@_-"/>
    <numFmt numFmtId="197" formatCode="0.0000"/>
    <numFmt numFmtId="198" formatCode="#,##0.000"/>
    <numFmt numFmtId="199" formatCode="#,##0.0000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7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3" fontId="9" fillId="0" borderId="0">
      <alignment/>
      <protection/>
    </xf>
    <xf numFmtId="3" fontId="10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2" fontId="3" fillId="0" borderId="0">
      <alignment/>
      <protection/>
    </xf>
    <xf numFmtId="0" fontId="59" fillId="22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60" fillId="0" borderId="6" applyNumberFormat="0" applyFill="0" applyAlignment="0" applyProtection="0"/>
    <xf numFmtId="49" fontId="12" fillId="0" borderId="0">
      <alignment/>
      <protection/>
    </xf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>
      <alignment/>
      <protection/>
    </xf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69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6" fillId="0" borderId="0" xfId="0" applyFont="1" applyFill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180" fontId="14" fillId="0" borderId="10" xfId="0" applyNumberFormat="1" applyFont="1" applyBorder="1" applyAlignment="1">
      <alignment horizontal="right" vertic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 shrinkToFi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180" fontId="14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180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4" fontId="16" fillId="33" borderId="10" xfId="0" applyNumberFormat="1" applyFont="1" applyFill="1" applyBorder="1" applyAlignment="1">
      <alignment horizontal="right" vertical="center" wrapText="1" shrinkToFit="1"/>
    </xf>
    <xf numFmtId="180" fontId="14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 shrinkToFit="1"/>
    </xf>
    <xf numFmtId="4" fontId="16" fillId="33" borderId="10" xfId="0" applyNumberFormat="1" applyFont="1" applyFill="1" applyBorder="1" applyAlignment="1">
      <alignment vertical="center" wrapText="1" shrinkToFit="1"/>
    </xf>
    <xf numFmtId="0" fontId="17" fillId="0" borderId="0" xfId="0" applyFont="1" applyAlignment="1">
      <alignment/>
    </xf>
    <xf numFmtId="0" fontId="69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shrinkToFit="1"/>
    </xf>
    <xf numFmtId="49" fontId="17" fillId="0" borderId="0" xfId="0" applyNumberFormat="1" applyFont="1" applyBorder="1" applyAlignment="1">
      <alignment horizontal="right" shrinkToFit="1"/>
    </xf>
    <xf numFmtId="0" fontId="18" fillId="0" borderId="0" xfId="0" applyFont="1" applyFill="1" applyBorder="1" applyAlignment="1">
      <alignment/>
    </xf>
    <xf numFmtId="9" fontId="69" fillId="0" borderId="0" xfId="57" applyNumberFormat="1" applyFont="1" applyBorder="1" applyAlignment="1">
      <alignment/>
    </xf>
    <xf numFmtId="9" fontId="69" fillId="0" borderId="0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180" fontId="69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33" borderId="11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wrapText="1"/>
    </xf>
    <xf numFmtId="194" fontId="19" fillId="0" borderId="10" xfId="0" applyNumberFormat="1" applyFont="1" applyBorder="1" applyAlignment="1">
      <alignment horizontal="left" wrapText="1"/>
    </xf>
    <xf numFmtId="194" fontId="20" fillId="0" borderId="10" xfId="0" applyNumberFormat="1" applyFont="1" applyBorder="1" applyAlignment="1">
      <alignment horizontal="center" vertical="center" wrapText="1"/>
    </xf>
    <xf numFmtId="194" fontId="20" fillId="0" borderId="10" xfId="0" applyNumberFormat="1" applyFont="1" applyBorder="1" applyAlignment="1">
      <alignment horizontal="left" wrapText="1"/>
    </xf>
    <xf numFmtId="0" fontId="21" fillId="0" borderId="14" xfId="0" applyFont="1" applyFill="1" applyBorder="1" applyAlignment="1">
      <alignment horizontal="left" vertical="center" wrapText="1"/>
    </xf>
    <xf numFmtId="0" fontId="70" fillId="0" borderId="0" xfId="0" applyFont="1" applyAlignment="1">
      <alignment/>
    </xf>
    <xf numFmtId="0" fontId="21" fillId="0" borderId="0" xfId="0" applyFont="1" applyAlignment="1">
      <alignment horizontal="right"/>
    </xf>
    <xf numFmtId="0" fontId="69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23" fillId="0" borderId="0" xfId="0" applyFont="1" applyAlignment="1">
      <alignment/>
    </xf>
    <xf numFmtId="0" fontId="70" fillId="0" borderId="0" xfId="0" applyFont="1" applyAlignment="1">
      <alignment horizontal="right"/>
    </xf>
    <xf numFmtId="0" fontId="69" fillId="0" borderId="0" xfId="0" applyFont="1" applyAlignment="1">
      <alignment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0" borderId="18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right" vertical="center" wrapText="1"/>
    </xf>
    <xf numFmtId="4" fontId="21" fillId="0" borderId="21" xfId="0" applyNumberFormat="1" applyFont="1" applyFill="1" applyBorder="1" applyAlignment="1">
      <alignment horizontal="right" vertical="center" wrapText="1"/>
    </xf>
    <xf numFmtId="0" fontId="16" fillId="34" borderId="22" xfId="0" applyFont="1" applyFill="1" applyBorder="1" applyAlignment="1">
      <alignment horizontal="left" vertical="center" wrapText="1"/>
    </xf>
    <xf numFmtId="4" fontId="16" fillId="34" borderId="11" xfId="0" applyNumberFormat="1" applyFont="1" applyFill="1" applyBorder="1" applyAlignment="1">
      <alignment horizontal="right" vertical="center" wrapText="1"/>
    </xf>
    <xf numFmtId="4" fontId="16" fillId="34" borderId="13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4" fontId="14" fillId="0" borderId="25" xfId="0" applyNumberFormat="1" applyFont="1" applyBorder="1" applyAlignment="1">
      <alignment horizontal="right" wrapText="1"/>
    </xf>
    <xf numFmtId="0" fontId="21" fillId="0" borderId="26" xfId="0" applyFont="1" applyFill="1" applyBorder="1" applyAlignment="1">
      <alignment horizontal="left" vertical="center" wrapText="1"/>
    </xf>
    <xf numFmtId="4" fontId="69" fillId="0" borderId="0" xfId="0" applyNumberFormat="1" applyFont="1" applyAlignment="1">
      <alignment/>
    </xf>
    <xf numFmtId="0" fontId="69" fillId="0" borderId="0" xfId="0" applyFont="1" applyBorder="1" applyAlignment="1">
      <alignment horizontal="right"/>
    </xf>
    <xf numFmtId="4" fontId="16" fillId="34" borderId="27" xfId="0" applyNumberFormat="1" applyFont="1" applyFill="1" applyBorder="1" applyAlignment="1">
      <alignment horizontal="center" vertical="center"/>
    </xf>
    <xf numFmtId="4" fontId="16" fillId="34" borderId="28" xfId="0" applyNumberFormat="1" applyFont="1" applyFill="1" applyBorder="1" applyAlignment="1">
      <alignment horizontal="center" vertical="center"/>
    </xf>
    <xf numFmtId="4" fontId="16" fillId="34" borderId="28" xfId="0" applyNumberFormat="1" applyFont="1" applyFill="1" applyBorder="1" applyAlignment="1">
      <alignment horizontal="center" vertical="center" wrapText="1"/>
    </xf>
    <xf numFmtId="4" fontId="16" fillId="34" borderId="29" xfId="0" applyNumberFormat="1" applyFont="1" applyFill="1" applyBorder="1" applyAlignment="1">
      <alignment horizontal="center" vertical="center" wrapText="1"/>
    </xf>
    <xf numFmtId="181" fontId="14" fillId="0" borderId="24" xfId="0" applyNumberFormat="1" applyFont="1" applyFill="1" applyBorder="1" applyAlignment="1">
      <alignment horizontal="center"/>
    </xf>
    <xf numFmtId="4" fontId="14" fillId="0" borderId="23" xfId="0" applyNumberFormat="1" applyFont="1" applyBorder="1" applyAlignment="1">
      <alignment/>
    </xf>
    <xf numFmtId="4" fontId="14" fillId="0" borderId="30" xfId="0" applyNumberFormat="1" applyFont="1" applyFill="1" applyBorder="1" applyAlignment="1">
      <alignment/>
    </xf>
    <xf numFmtId="4" fontId="70" fillId="0" borderId="10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4" fontId="14" fillId="0" borderId="32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24" xfId="0" applyFont="1" applyBorder="1" applyAlignment="1">
      <alignment horizontal="left"/>
    </xf>
    <xf numFmtId="4" fontId="14" fillId="0" borderId="24" xfId="0" applyNumberFormat="1" applyFont="1" applyFill="1" applyBorder="1" applyAlignment="1">
      <alignment/>
    </xf>
    <xf numFmtId="4" fontId="14" fillId="0" borderId="24" xfId="55" applyNumberFormat="1" applyFont="1" applyBorder="1" applyAlignment="1">
      <alignment/>
      <protection/>
    </xf>
    <xf numFmtId="4" fontId="14" fillId="35" borderId="24" xfId="0" applyNumberFormat="1" applyFont="1" applyFill="1" applyBorder="1" applyAlignment="1">
      <alignment horizontal="left"/>
    </xf>
    <xf numFmtId="4" fontId="14" fillId="36" borderId="24" xfId="0" applyNumberFormat="1" applyFont="1" applyFill="1" applyBorder="1" applyAlignment="1">
      <alignment horizontal="left"/>
    </xf>
    <xf numFmtId="4" fontId="14" fillId="0" borderId="24" xfId="0" applyNumberFormat="1" applyFont="1" applyBorder="1" applyAlignment="1">
      <alignment/>
    </xf>
    <xf numFmtId="181" fontId="14" fillId="0" borderId="26" xfId="0" applyNumberFormat="1" applyFont="1" applyFill="1" applyBorder="1" applyAlignment="1">
      <alignment horizontal="center"/>
    </xf>
    <xf numFmtId="4" fontId="14" fillId="36" borderId="26" xfId="0" applyNumberFormat="1" applyFont="1" applyFill="1" applyBorder="1" applyAlignment="1">
      <alignment horizontal="left"/>
    </xf>
    <xf numFmtId="4" fontId="14" fillId="0" borderId="33" xfId="0" applyNumberFormat="1" applyFont="1" applyBorder="1" applyAlignment="1">
      <alignment/>
    </xf>
    <xf numFmtId="0" fontId="16" fillId="34" borderId="34" xfId="0" applyFont="1" applyFill="1" applyBorder="1" applyAlignment="1">
      <alignment/>
    </xf>
    <xf numFmtId="4" fontId="16" fillId="34" borderId="11" xfId="0" applyNumberFormat="1" applyFont="1" applyFill="1" applyBorder="1" applyAlignment="1">
      <alignment/>
    </xf>
    <xf numFmtId="4" fontId="16" fillId="34" borderId="35" xfId="0" applyNumberFormat="1" applyFont="1" applyFill="1" applyBorder="1" applyAlignment="1">
      <alignment/>
    </xf>
    <xf numFmtId="4" fontId="16" fillId="34" borderId="36" xfId="0" applyNumberFormat="1" applyFont="1" applyFill="1" applyBorder="1" applyAlignment="1">
      <alignment/>
    </xf>
    <xf numFmtId="181" fontId="16" fillId="0" borderId="22" xfId="0" applyNumberFormat="1" applyFont="1" applyFill="1" applyBorder="1" applyAlignment="1">
      <alignment horizontal="center"/>
    </xf>
    <xf numFmtId="0" fontId="16" fillId="0" borderId="22" xfId="0" applyFont="1" applyBorder="1" applyAlignment="1">
      <alignment/>
    </xf>
    <xf numFmtId="4" fontId="16" fillId="0" borderId="37" xfId="0" applyNumberFormat="1" applyFont="1" applyFill="1" applyBorder="1" applyAlignment="1">
      <alignment/>
    </xf>
    <xf numFmtId="4" fontId="16" fillId="0" borderId="38" xfId="0" applyNumberFormat="1" applyFont="1" applyBorder="1" applyAlignment="1">
      <alignment/>
    </xf>
    <xf numFmtId="4" fontId="16" fillId="0" borderId="39" xfId="0" applyNumberFormat="1" applyFont="1" applyBorder="1" applyAlignment="1">
      <alignment/>
    </xf>
    <xf numFmtId="4" fontId="16" fillId="34" borderId="22" xfId="0" applyNumberFormat="1" applyFont="1" applyFill="1" applyBorder="1" applyAlignment="1">
      <alignment/>
    </xf>
    <xf numFmtId="4" fontId="16" fillId="34" borderId="40" xfId="0" applyNumberFormat="1" applyFont="1" applyFill="1" applyBorder="1" applyAlignment="1">
      <alignment/>
    </xf>
    <xf numFmtId="0" fontId="16" fillId="0" borderId="0" xfId="0" applyFont="1" applyAlignment="1">
      <alignment horizontal="center" shrinkToFit="1"/>
    </xf>
    <xf numFmtId="0" fontId="6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 vertical="center"/>
    </xf>
    <xf numFmtId="4" fontId="24" fillId="0" borderId="44" xfId="0" applyNumberFormat="1" applyFont="1" applyFill="1" applyBorder="1" applyAlignment="1">
      <alignment horizontal="right" vertical="center"/>
    </xf>
    <xf numFmtId="4" fontId="24" fillId="0" borderId="45" xfId="0" applyNumberFormat="1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horizontal="left" vertical="center" wrapText="1"/>
    </xf>
    <xf numFmtId="4" fontId="21" fillId="0" borderId="47" xfId="0" applyNumberFormat="1" applyFont="1" applyFill="1" applyBorder="1" applyAlignment="1">
      <alignment horizontal="justify" vertical="center"/>
    </xf>
    <xf numFmtId="4" fontId="21" fillId="0" borderId="48" xfId="0" applyNumberFormat="1" applyFont="1" applyFill="1" applyBorder="1" applyAlignment="1">
      <alignment horizontal="justify" vertical="center"/>
    </xf>
    <xf numFmtId="0" fontId="21" fillId="0" borderId="46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45" xfId="0" applyNumberFormat="1" applyFont="1" applyFill="1" applyBorder="1" applyAlignment="1">
      <alignment horizontal="right" vertical="center"/>
    </xf>
    <xf numFmtId="0" fontId="21" fillId="0" borderId="49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4" fontId="16" fillId="0" borderId="11" xfId="0" applyNumberFormat="1" applyFont="1" applyFill="1" applyBorder="1" applyAlignment="1">
      <alignment vertical="center"/>
    </xf>
    <xf numFmtId="4" fontId="21" fillId="0" borderId="17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4" fontId="21" fillId="0" borderId="50" xfId="0" applyNumberFormat="1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4" fontId="14" fillId="0" borderId="51" xfId="0" applyNumberFormat="1" applyFont="1" applyFill="1" applyBorder="1" applyAlignment="1">
      <alignment horizontal="right" vertical="center"/>
    </xf>
    <xf numFmtId="4" fontId="14" fillId="0" borderId="43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4" fontId="14" fillId="0" borderId="31" xfId="0" applyNumberFormat="1" applyFont="1" applyFill="1" applyBorder="1" applyAlignment="1">
      <alignment horizontal="right" vertical="center"/>
    </xf>
    <xf numFmtId="4" fontId="14" fillId="0" borderId="32" xfId="0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left" vertical="center" wrapText="1"/>
    </xf>
    <xf numFmtId="4" fontId="14" fillId="0" borderId="55" xfId="0" applyNumberFormat="1" applyFont="1" applyFill="1" applyBorder="1" applyAlignment="1">
      <alignment horizontal="right" vertical="center"/>
    </xf>
    <xf numFmtId="4" fontId="14" fillId="0" borderId="56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left" vertical="center" wrapText="1"/>
    </xf>
    <xf numFmtId="4" fontId="14" fillId="0" borderId="33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right" vertical="center"/>
    </xf>
    <xf numFmtId="4" fontId="16" fillId="0" borderId="58" xfId="0" applyNumberFormat="1" applyFont="1" applyFill="1" applyBorder="1" applyAlignment="1">
      <alignment horizontal="right" vertical="center"/>
    </xf>
    <xf numFmtId="4" fontId="16" fillId="0" borderId="45" xfId="0" applyNumberFormat="1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right" vertical="center"/>
    </xf>
    <xf numFmtId="4" fontId="16" fillId="0" borderId="35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left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4" fontId="16" fillId="0" borderId="50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4" fillId="0" borderId="50" xfId="0" applyNumberFormat="1" applyFont="1" applyFill="1" applyBorder="1" applyAlignment="1">
      <alignment horizontal="left" vertical="center" wrapText="1"/>
    </xf>
    <xf numFmtId="4" fontId="14" fillId="0" borderId="25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4" fillId="0" borderId="60" xfId="0" applyNumberFormat="1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right" vertical="center" wrapText="1"/>
    </xf>
    <xf numFmtId="4" fontId="14" fillId="0" borderId="33" xfId="0" applyNumberFormat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vertical="center" wrapText="1"/>
    </xf>
    <xf numFmtId="4" fontId="14" fillId="0" borderId="32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25" xfId="0" applyNumberFormat="1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left" vertical="center" wrapText="1"/>
    </xf>
    <xf numFmtId="4" fontId="16" fillId="0" borderId="33" xfId="0" applyNumberFormat="1" applyFont="1" applyFill="1" applyBorder="1" applyAlignment="1">
      <alignment vertical="center" wrapText="1"/>
    </xf>
    <xf numFmtId="4" fontId="16" fillId="0" borderId="16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" fontId="18" fillId="0" borderId="0" xfId="0" applyNumberFormat="1" applyFont="1" applyAlignment="1">
      <alignment/>
    </xf>
    <xf numFmtId="0" fontId="16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6" fillId="33" borderId="61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" fontId="16" fillId="0" borderId="63" xfId="0" applyNumberFormat="1" applyFont="1" applyFill="1" applyBorder="1" applyAlignment="1">
      <alignment/>
    </xf>
    <xf numFmtId="4" fontId="16" fillId="0" borderId="36" xfId="0" applyNumberFormat="1" applyFont="1" applyFill="1" applyBorder="1" applyAlignment="1">
      <alignment horizontal="right"/>
    </xf>
    <xf numFmtId="0" fontId="16" fillId="0" borderId="46" xfId="0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horizontal="center" vertical="center"/>
    </xf>
    <xf numFmtId="4" fontId="16" fillId="0" borderId="61" xfId="0" applyNumberFormat="1" applyFont="1" applyFill="1" applyBorder="1" applyAlignment="1">
      <alignment horizontal="right"/>
    </xf>
    <xf numFmtId="4" fontId="16" fillId="0" borderId="51" xfId="0" applyNumberFormat="1" applyFont="1" applyFill="1" applyBorder="1" applyAlignment="1">
      <alignment horizontal="right"/>
    </xf>
    <xf numFmtId="0" fontId="16" fillId="0" borderId="52" xfId="0" applyFont="1" applyFill="1" applyBorder="1" applyAlignment="1">
      <alignment horizontal="left" vertical="center" wrapText="1"/>
    </xf>
    <xf numFmtId="0" fontId="16" fillId="0" borderId="65" xfId="0" applyFont="1" applyFill="1" applyBorder="1" applyAlignment="1">
      <alignment horizontal="center" vertical="center"/>
    </xf>
    <xf numFmtId="4" fontId="16" fillId="0" borderId="53" xfId="0" applyNumberFormat="1" applyFont="1" applyFill="1" applyBorder="1" applyAlignment="1">
      <alignment horizontal="right"/>
    </xf>
    <xf numFmtId="4" fontId="16" fillId="0" borderId="66" xfId="0" applyNumberFormat="1" applyFont="1" applyFill="1" applyBorder="1" applyAlignment="1">
      <alignment horizontal="right"/>
    </xf>
    <xf numFmtId="0" fontId="14" fillId="0" borderId="57" xfId="0" applyFont="1" applyFill="1" applyBorder="1" applyAlignment="1">
      <alignment horizontal="center" vertical="center"/>
    </xf>
    <xf numFmtId="4" fontId="14" fillId="0" borderId="5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4" fillId="0" borderId="25" xfId="0" applyNumberFormat="1" applyFont="1" applyFill="1" applyBorder="1" applyAlignment="1">
      <alignment/>
    </xf>
    <xf numFmtId="4" fontId="14" fillId="0" borderId="67" xfId="0" applyNumberFormat="1" applyFont="1" applyFill="1" applyBorder="1" applyAlignment="1">
      <alignment horizontal="right"/>
    </xf>
    <xf numFmtId="4" fontId="14" fillId="0" borderId="32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right"/>
    </xf>
    <xf numFmtId="0" fontId="14" fillId="0" borderId="68" xfId="0" applyFont="1" applyFill="1" applyBorder="1" applyAlignment="1">
      <alignment horizontal="center" vertical="center"/>
    </xf>
    <xf numFmtId="4" fontId="14" fillId="0" borderId="60" xfId="0" applyNumberFormat="1" applyFont="1" applyFill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right"/>
    </xf>
    <xf numFmtId="4" fontId="14" fillId="0" borderId="62" xfId="0" applyNumberFormat="1" applyFont="1" applyFill="1" applyBorder="1" applyAlignment="1">
      <alignment horizontal="right"/>
    </xf>
    <xf numFmtId="0" fontId="16" fillId="0" borderId="34" xfId="0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right"/>
    </xf>
    <xf numFmtId="4" fontId="16" fillId="0" borderId="37" xfId="0" applyNumberFormat="1" applyFont="1" applyFill="1" applyBorder="1" applyAlignment="1">
      <alignment horizontal="right"/>
    </xf>
    <xf numFmtId="4" fontId="16" fillId="0" borderId="39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/>
    </xf>
    <xf numFmtId="4" fontId="14" fillId="0" borderId="25" xfId="0" applyNumberFormat="1" applyFont="1" applyFill="1" applyBorder="1" applyAlignment="1">
      <alignment horizontal="right"/>
    </xf>
    <xf numFmtId="4" fontId="14" fillId="0" borderId="70" xfId="0" applyNumberFormat="1" applyFont="1" applyFill="1" applyBorder="1" applyAlignment="1">
      <alignment horizontal="right"/>
    </xf>
    <xf numFmtId="4" fontId="14" fillId="0" borderId="33" xfId="0" applyNumberFormat="1" applyFont="1" applyFill="1" applyBorder="1" applyAlignment="1">
      <alignment horizontal="right"/>
    </xf>
    <xf numFmtId="4" fontId="14" fillId="0" borderId="16" xfId="0" applyNumberFormat="1" applyFont="1" applyFill="1" applyBorder="1" applyAlignment="1">
      <alignment horizontal="right"/>
    </xf>
    <xf numFmtId="4" fontId="16" fillId="0" borderId="48" xfId="0" applyNumberFormat="1" applyFont="1" applyFill="1" applyBorder="1" applyAlignment="1">
      <alignment horizontal="right"/>
    </xf>
    <xf numFmtId="4" fontId="16" fillId="0" borderId="71" xfId="0" applyNumberFormat="1" applyFont="1" applyFill="1" applyBorder="1" applyAlignment="1">
      <alignment horizontal="right"/>
    </xf>
    <xf numFmtId="4" fontId="16" fillId="0" borderId="67" xfId="0" applyNumberFormat="1" applyFont="1" applyFill="1" applyBorder="1" applyAlignment="1">
      <alignment/>
    </xf>
    <xf numFmtId="4" fontId="16" fillId="0" borderId="31" xfId="0" applyNumberFormat="1" applyFont="1" applyFill="1" applyBorder="1" applyAlignment="1">
      <alignment/>
    </xf>
    <xf numFmtId="4" fontId="16" fillId="0" borderId="32" xfId="0" applyNumberFormat="1" applyFont="1" applyFill="1" applyBorder="1" applyAlignment="1">
      <alignment/>
    </xf>
    <xf numFmtId="4" fontId="16" fillId="0" borderId="67" xfId="0" applyNumberFormat="1" applyFont="1" applyFill="1" applyBorder="1" applyAlignment="1">
      <alignment horizontal="right"/>
    </xf>
    <xf numFmtId="4" fontId="16" fillId="0" borderId="32" xfId="0" applyNumberFormat="1" applyFont="1" applyFill="1" applyBorder="1" applyAlignment="1">
      <alignment horizontal="right"/>
    </xf>
    <xf numFmtId="4" fontId="14" fillId="0" borderId="17" xfId="0" applyNumberFormat="1" applyFont="1" applyFill="1" applyBorder="1" applyAlignment="1">
      <alignment/>
    </xf>
    <xf numFmtId="4" fontId="14" fillId="0" borderId="32" xfId="0" applyNumberFormat="1" applyFont="1" applyFill="1" applyBorder="1" applyAlignment="1">
      <alignment/>
    </xf>
    <xf numFmtId="0" fontId="14" fillId="0" borderId="59" xfId="0" applyNumberFormat="1" applyFont="1" applyFill="1" applyBorder="1" applyAlignment="1">
      <alignment horizontal="left" vertical="center" wrapText="1"/>
    </xf>
    <xf numFmtId="4" fontId="14" fillId="0" borderId="20" xfId="0" applyNumberFormat="1" applyFont="1" applyFill="1" applyBorder="1" applyAlignment="1">
      <alignment/>
    </xf>
    <xf numFmtId="4" fontId="14" fillId="0" borderId="55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4" fontId="14" fillId="0" borderId="56" xfId="0" applyNumberFormat="1" applyFont="1" applyFill="1" applyBorder="1" applyAlignment="1">
      <alignment horizontal="right"/>
    </xf>
    <xf numFmtId="0" fontId="16" fillId="0" borderId="34" xfId="0" applyFont="1" applyFill="1" applyBorder="1" applyAlignment="1">
      <alignment vertical="center" wrapText="1"/>
    </xf>
    <xf numFmtId="4" fontId="16" fillId="0" borderId="38" xfId="0" applyNumberFormat="1" applyFont="1" applyFill="1" applyBorder="1" applyAlignment="1">
      <alignment/>
    </xf>
    <xf numFmtId="4" fontId="14" fillId="0" borderId="5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 horizontal="right"/>
    </xf>
    <xf numFmtId="4" fontId="16" fillId="0" borderId="65" xfId="0" applyNumberFormat="1" applyFont="1" applyFill="1" applyBorder="1" applyAlignment="1">
      <alignment/>
    </xf>
    <xf numFmtId="4" fontId="16" fillId="0" borderId="39" xfId="0" applyNumberFormat="1" applyFont="1" applyFill="1" applyBorder="1" applyAlignment="1">
      <alignment/>
    </xf>
    <xf numFmtId="4" fontId="16" fillId="0" borderId="72" xfId="0" applyNumberFormat="1" applyFont="1" applyFill="1" applyBorder="1" applyAlignment="1">
      <alignment horizontal="right"/>
    </xf>
    <xf numFmtId="4" fontId="14" fillId="0" borderId="55" xfId="0" applyNumberFormat="1" applyFont="1" applyFill="1" applyBorder="1" applyAlignment="1">
      <alignment horizontal="right"/>
    </xf>
    <xf numFmtId="4" fontId="16" fillId="0" borderId="38" xfId="0" applyNumberFormat="1" applyFont="1" applyFill="1" applyBorder="1" applyAlignment="1">
      <alignment horizontal="right"/>
    </xf>
    <xf numFmtId="4" fontId="14" fillId="0" borderId="37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16" fillId="0" borderId="39" xfId="0" applyNumberFormat="1" applyFont="1" applyFill="1" applyBorder="1" applyAlignment="1">
      <alignment/>
    </xf>
    <xf numFmtId="4" fontId="16" fillId="0" borderId="38" xfId="0" applyNumberFormat="1" applyFont="1" applyFill="1" applyBorder="1" applyAlignment="1">
      <alignment/>
    </xf>
    <xf numFmtId="0" fontId="16" fillId="0" borderId="2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 horizontal="right"/>
    </xf>
    <xf numFmtId="0" fontId="16" fillId="0" borderId="68" xfId="0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right"/>
    </xf>
    <xf numFmtId="4" fontId="16" fillId="0" borderId="33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69" fillId="0" borderId="0" xfId="0" applyFont="1" applyAlignment="1">
      <alignment horizontal="right"/>
    </xf>
    <xf numFmtId="0" fontId="16" fillId="33" borderId="36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/>
    </xf>
    <xf numFmtId="3" fontId="16" fillId="0" borderId="55" xfId="0" applyNumberFormat="1" applyFont="1" applyFill="1" applyBorder="1" applyAlignment="1">
      <alignment/>
    </xf>
    <xf numFmtId="3" fontId="16" fillId="0" borderId="73" xfId="0" applyNumberFormat="1" applyFont="1" applyFill="1" applyBorder="1" applyAlignment="1">
      <alignment wrapText="1"/>
    </xf>
    <xf numFmtId="4" fontId="16" fillId="0" borderId="55" xfId="0" applyNumberFormat="1" applyFont="1" applyFill="1" applyBorder="1" applyAlignment="1">
      <alignment/>
    </xf>
    <xf numFmtId="0" fontId="14" fillId="0" borderId="58" xfId="0" applyFont="1" applyFill="1" applyBorder="1" applyAlignment="1">
      <alignment/>
    </xf>
    <xf numFmtId="3" fontId="14" fillId="0" borderId="58" xfId="0" applyNumberFormat="1" applyFont="1" applyFill="1" applyBorder="1" applyAlignment="1">
      <alignment/>
    </xf>
    <xf numFmtId="3" fontId="14" fillId="0" borderId="74" xfId="0" applyNumberFormat="1" applyFont="1" applyFill="1" applyBorder="1" applyAlignment="1">
      <alignment wrapText="1"/>
    </xf>
    <xf numFmtId="4" fontId="16" fillId="0" borderId="58" xfId="0" applyNumberFormat="1" applyFont="1" applyFill="1" applyBorder="1" applyAlignment="1">
      <alignment/>
    </xf>
    <xf numFmtId="3" fontId="16" fillId="0" borderId="58" xfId="0" applyNumberFormat="1" applyFont="1" applyFill="1" applyBorder="1" applyAlignment="1">
      <alignment/>
    </xf>
    <xf numFmtId="3" fontId="16" fillId="0" borderId="74" xfId="0" applyNumberFormat="1" applyFont="1" applyFill="1" applyBorder="1" applyAlignment="1">
      <alignment wrapText="1"/>
    </xf>
    <xf numFmtId="4" fontId="14" fillId="0" borderId="58" xfId="0" applyNumberFormat="1" applyFont="1" applyFill="1" applyBorder="1" applyAlignment="1">
      <alignment/>
    </xf>
    <xf numFmtId="3" fontId="14" fillId="0" borderId="58" xfId="0" applyNumberFormat="1" applyFont="1" applyFill="1" applyBorder="1" applyAlignment="1">
      <alignment wrapText="1"/>
    </xf>
    <xf numFmtId="3" fontId="14" fillId="0" borderId="58" xfId="52" applyNumberFormat="1" applyFont="1" applyFill="1" applyBorder="1">
      <alignment/>
      <protection/>
    </xf>
    <xf numFmtId="3" fontId="16" fillId="0" borderId="74" xfId="0" applyNumberFormat="1" applyFont="1" applyFill="1" applyBorder="1" applyAlignment="1">
      <alignment/>
    </xf>
    <xf numFmtId="3" fontId="14" fillId="0" borderId="74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14" fillId="0" borderId="75" xfId="0" applyNumberFormat="1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14" fontId="71" fillId="0" borderId="0" xfId="51" applyNumberFormat="1" applyFont="1" applyFill="1" applyAlignment="1">
      <alignment horizontal="center"/>
      <protection/>
    </xf>
    <xf numFmtId="0" fontId="21" fillId="0" borderId="0" xfId="51" applyFont="1" applyFill="1">
      <alignment/>
      <protection/>
    </xf>
    <xf numFmtId="0" fontId="14" fillId="0" borderId="0" xfId="51" applyFont="1" applyFill="1">
      <alignment/>
      <protection/>
    </xf>
    <xf numFmtId="0" fontId="14" fillId="0" borderId="0" xfId="51" applyFont="1" applyFill="1" applyAlignment="1">
      <alignment horizontal="right"/>
      <protection/>
    </xf>
    <xf numFmtId="0" fontId="32" fillId="0" borderId="58" xfId="0" applyFont="1" applyFill="1" applyBorder="1" applyAlignment="1">
      <alignment/>
    </xf>
    <xf numFmtId="3" fontId="32" fillId="0" borderId="58" xfId="0" applyNumberFormat="1" applyFont="1" applyFill="1" applyBorder="1" applyAlignment="1">
      <alignment/>
    </xf>
    <xf numFmtId="3" fontId="32" fillId="0" borderId="74" xfId="0" applyNumberFormat="1" applyFont="1" applyFill="1" applyBorder="1" applyAlignment="1">
      <alignment wrapText="1"/>
    </xf>
    <xf numFmtId="3" fontId="16" fillId="0" borderId="75" xfId="0" applyNumberFormat="1" applyFont="1" applyFill="1" applyBorder="1" applyAlignment="1">
      <alignment/>
    </xf>
    <xf numFmtId="3" fontId="14" fillId="0" borderId="58" xfId="0" applyNumberFormat="1" applyFont="1" applyFill="1" applyBorder="1" applyAlignment="1">
      <alignment/>
    </xf>
    <xf numFmtId="4" fontId="14" fillId="0" borderId="58" xfId="0" applyNumberFormat="1" applyFont="1" applyFill="1" applyBorder="1" applyAlignment="1">
      <alignment horizontal="right"/>
    </xf>
    <xf numFmtId="4" fontId="14" fillId="0" borderId="31" xfId="0" applyNumberFormat="1" applyFont="1" applyFill="1" applyBorder="1" applyAlignment="1">
      <alignment horizontal="right"/>
    </xf>
    <xf numFmtId="3" fontId="14" fillId="0" borderId="75" xfId="0" applyNumberFormat="1" applyFont="1" applyFill="1" applyBorder="1" applyAlignment="1">
      <alignment wrapText="1"/>
    </xf>
    <xf numFmtId="3" fontId="14" fillId="0" borderId="0" xfId="0" applyNumberFormat="1" applyFont="1" applyFill="1" applyAlignment="1">
      <alignment/>
    </xf>
    <xf numFmtId="0" fontId="14" fillId="0" borderId="0" xfId="51" applyFont="1">
      <alignment/>
      <protection/>
    </xf>
    <xf numFmtId="0" fontId="14" fillId="0" borderId="0" xfId="51" applyFont="1" applyAlignment="1">
      <alignment horizontal="right"/>
      <protection/>
    </xf>
    <xf numFmtId="0" fontId="14" fillId="0" borderId="10" xfId="51" applyFont="1" applyBorder="1" applyAlignment="1">
      <alignment horizontal="center" vertical="center" wrapText="1"/>
      <protection/>
    </xf>
    <xf numFmtId="0" fontId="16" fillId="0" borderId="10" xfId="51" applyFont="1" applyBorder="1" applyAlignment="1">
      <alignment horizontal="left" vertical="center" wrapText="1"/>
      <protection/>
    </xf>
    <xf numFmtId="3" fontId="16" fillId="0" borderId="10" xfId="51" applyNumberFormat="1" applyFont="1" applyBorder="1" applyAlignment="1">
      <alignment horizontal="right" vertical="center" wrapText="1"/>
      <protection/>
    </xf>
    <xf numFmtId="4" fontId="14" fillId="0" borderId="10" xfId="51" applyNumberFormat="1" applyFont="1" applyBorder="1" applyAlignment="1">
      <alignment horizontal="right" vertical="center" wrapText="1"/>
      <protection/>
    </xf>
    <xf numFmtId="3" fontId="14" fillId="0" borderId="10" xfId="51" applyNumberFormat="1" applyFont="1" applyBorder="1" applyAlignment="1">
      <alignment horizontal="right" vertical="center" wrapText="1"/>
      <protection/>
    </xf>
    <xf numFmtId="0" fontId="14" fillId="0" borderId="10" xfId="51" applyFont="1" applyBorder="1" applyAlignment="1">
      <alignment horizontal="left" vertical="center" wrapText="1"/>
      <protection/>
    </xf>
    <xf numFmtId="0" fontId="14" fillId="0" borderId="0" xfId="54" applyFont="1" applyFill="1">
      <alignment/>
      <protection/>
    </xf>
    <xf numFmtId="3" fontId="14" fillId="0" borderId="0" xfId="51" applyNumberFormat="1" applyFont="1">
      <alignment/>
      <protection/>
    </xf>
    <xf numFmtId="14" fontId="72" fillId="0" borderId="0" xfId="51" applyNumberFormat="1" applyFont="1" applyFill="1" applyAlignment="1">
      <alignment horizontal="center"/>
      <protection/>
    </xf>
    <xf numFmtId="4" fontId="14" fillId="0" borderId="0" xfId="0" applyNumberFormat="1" applyFont="1" applyFill="1" applyAlignment="1">
      <alignment/>
    </xf>
    <xf numFmtId="0" fontId="16" fillId="0" borderId="55" xfId="0" applyFont="1" applyFill="1" applyBorder="1" applyAlignment="1">
      <alignment/>
    </xf>
    <xf numFmtId="3" fontId="16" fillId="0" borderId="73" xfId="0" applyNumberFormat="1" applyFont="1" applyFill="1" applyBorder="1" applyAlignment="1">
      <alignment/>
    </xf>
    <xf numFmtId="0" fontId="21" fillId="0" borderId="5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right" vertical="center" wrapText="1" shrinkToFit="1"/>
    </xf>
    <xf numFmtId="0" fontId="14" fillId="0" borderId="50" xfId="0" applyFont="1" applyBorder="1" applyAlignment="1">
      <alignment vertical="center" wrapText="1"/>
    </xf>
    <xf numFmtId="0" fontId="16" fillId="37" borderId="50" xfId="0" applyFont="1" applyFill="1" applyBorder="1" applyAlignment="1">
      <alignment vertical="center" wrapText="1"/>
    </xf>
    <xf numFmtId="4" fontId="16" fillId="33" borderId="25" xfId="0" applyNumberFormat="1" applyFont="1" applyFill="1" applyBorder="1" applyAlignment="1">
      <alignment horizontal="right" vertical="center" wrapText="1" shrinkToFit="1"/>
    </xf>
    <xf numFmtId="4" fontId="14" fillId="0" borderId="25" xfId="0" applyNumberFormat="1" applyFont="1" applyFill="1" applyBorder="1" applyAlignment="1">
      <alignment vertical="center" wrapText="1" shrinkToFit="1"/>
    </xf>
    <xf numFmtId="4" fontId="16" fillId="33" borderId="25" xfId="0" applyNumberFormat="1" applyFont="1" applyFill="1" applyBorder="1" applyAlignment="1">
      <alignment vertical="center" wrapText="1" shrinkToFit="1"/>
    </xf>
    <xf numFmtId="0" fontId="16" fillId="0" borderId="60" xfId="0" applyFont="1" applyBorder="1" applyAlignment="1">
      <alignment vertical="center" wrapText="1"/>
    </xf>
    <xf numFmtId="180" fontId="16" fillId="0" borderId="33" xfId="0" applyNumberFormat="1" applyFont="1" applyBorder="1" applyAlignment="1">
      <alignment horizontal="right" vertical="center" wrapText="1"/>
    </xf>
    <xf numFmtId="9" fontId="16" fillId="0" borderId="33" xfId="57" applyFont="1" applyBorder="1" applyAlignment="1">
      <alignment horizontal="right" vertical="center" wrapText="1" shrinkToFit="1"/>
    </xf>
    <xf numFmtId="0" fontId="16" fillId="0" borderId="33" xfId="0" applyFont="1" applyBorder="1" applyAlignment="1">
      <alignment vertical="center" wrapText="1"/>
    </xf>
    <xf numFmtId="180" fontId="16" fillId="0" borderId="33" xfId="0" applyNumberFormat="1" applyFont="1" applyFill="1" applyBorder="1" applyAlignment="1">
      <alignment horizontal="right" vertical="center" wrapText="1"/>
    </xf>
    <xf numFmtId="2" fontId="16" fillId="0" borderId="33" xfId="0" applyNumberFormat="1" applyFont="1" applyFill="1" applyBorder="1" applyAlignment="1">
      <alignment horizontal="right" vertical="center" wrapText="1" shrinkToFit="1"/>
    </xf>
    <xf numFmtId="2" fontId="16" fillId="0" borderId="16" xfId="0" applyNumberFormat="1" applyFont="1" applyFill="1" applyBorder="1" applyAlignment="1">
      <alignment horizontal="right" vertical="center" wrapText="1" shrinkToFi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/>
    </xf>
    <xf numFmtId="194" fontId="20" fillId="0" borderId="10" xfId="0" applyNumberFormat="1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left" vertical="center" wrapText="1"/>
    </xf>
    <xf numFmtId="4" fontId="21" fillId="0" borderId="37" xfId="0" applyNumberFormat="1" applyFont="1" applyFill="1" applyBorder="1" applyAlignment="1">
      <alignment horizontal="right" vertical="center" wrapText="1"/>
    </xf>
    <xf numFmtId="4" fontId="21" fillId="0" borderId="54" xfId="0" applyNumberFormat="1" applyFont="1" applyFill="1" applyBorder="1" applyAlignment="1">
      <alignment horizontal="right" vertical="center" wrapText="1"/>
    </xf>
    <xf numFmtId="4" fontId="14" fillId="0" borderId="50" xfId="0" applyNumberFormat="1" applyFont="1" applyBorder="1" applyAlignment="1">
      <alignment horizontal="right" wrapText="1"/>
    </xf>
    <xf numFmtId="4" fontId="14" fillId="38" borderId="60" xfId="0" applyNumberFormat="1" applyFont="1" applyFill="1" applyBorder="1" applyAlignment="1">
      <alignment horizontal="right" vertical="center" wrapText="1"/>
    </xf>
    <xf numFmtId="4" fontId="14" fillId="38" borderId="16" xfId="0" applyNumberFormat="1" applyFont="1" applyFill="1" applyBorder="1" applyAlignment="1">
      <alignment horizontal="right" vertical="center" wrapText="1"/>
    </xf>
    <xf numFmtId="4" fontId="21" fillId="0" borderId="44" xfId="0" applyNumberFormat="1" applyFont="1" applyFill="1" applyBorder="1" applyAlignment="1">
      <alignment horizontal="right" vertical="center"/>
    </xf>
    <xf numFmtId="4" fontId="21" fillId="0" borderId="58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/>
    </xf>
    <xf numFmtId="0" fontId="21" fillId="0" borderId="76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right" vertical="center"/>
    </xf>
    <xf numFmtId="0" fontId="24" fillId="0" borderId="77" xfId="0" applyFont="1" applyFill="1" applyBorder="1" applyAlignment="1">
      <alignment horizontal="left" vertical="center" wrapText="1"/>
    </xf>
    <xf numFmtId="171" fontId="24" fillId="0" borderId="38" xfId="37" applyFont="1" applyFill="1" applyBorder="1" applyAlignment="1">
      <alignment horizontal="center" vertical="center" wrapText="1"/>
    </xf>
    <xf numFmtId="171" fontId="24" fillId="0" borderId="39" xfId="37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171" fontId="21" fillId="0" borderId="10" xfId="37" applyFont="1" applyFill="1" applyBorder="1" applyAlignment="1">
      <alignment horizontal="center" vertical="center" wrapText="1"/>
    </xf>
    <xf numFmtId="171" fontId="21" fillId="0" borderId="25" xfId="37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left" vertical="center" wrapText="1"/>
    </xf>
    <xf numFmtId="171" fontId="24" fillId="0" borderId="33" xfId="37" applyFont="1" applyFill="1" applyBorder="1" applyAlignment="1">
      <alignment horizontal="center" vertical="center" wrapText="1"/>
    </xf>
    <xf numFmtId="171" fontId="24" fillId="0" borderId="16" xfId="37" applyFont="1" applyFill="1" applyBorder="1" applyAlignment="1">
      <alignment horizontal="center" vertical="center" wrapText="1"/>
    </xf>
    <xf numFmtId="14" fontId="7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96" fontId="14" fillId="0" borderId="0" xfId="35" applyNumberFormat="1" applyFont="1" applyFill="1" applyBorder="1" applyAlignment="1">
      <alignment horizontal="right"/>
    </xf>
    <xf numFmtId="0" fontId="14" fillId="0" borderId="0" xfId="53" applyFont="1" applyFill="1">
      <alignment/>
      <protection/>
    </xf>
    <xf numFmtId="3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4" fontId="16" fillId="0" borderId="58" xfId="0" applyNumberFormat="1" applyFont="1" applyFill="1" applyBorder="1" applyAlignment="1">
      <alignment horizontal="center"/>
    </xf>
    <xf numFmtId="0" fontId="16" fillId="0" borderId="10" xfId="51" applyFont="1" applyBorder="1" applyAlignment="1">
      <alignment horizontal="center" vertical="center" wrapText="1"/>
      <protection/>
    </xf>
    <xf numFmtId="3" fontId="16" fillId="0" borderId="10" xfId="51" applyNumberFormat="1" applyFont="1" applyFill="1" applyBorder="1">
      <alignment/>
      <protection/>
    </xf>
    <xf numFmtId="0" fontId="14" fillId="0" borderId="10" xfId="51" applyFont="1" applyBorder="1" applyAlignment="1">
      <alignment vertical="center" wrapText="1"/>
      <protection/>
    </xf>
    <xf numFmtId="4" fontId="14" fillId="0" borderId="10" xfId="51" applyNumberFormat="1" applyFont="1" applyBorder="1" applyAlignment="1">
      <alignment vertical="center" wrapText="1"/>
      <protection/>
    </xf>
    <xf numFmtId="0" fontId="14" fillId="0" borderId="58" xfId="51" applyFont="1" applyBorder="1" applyAlignment="1">
      <alignment vertical="center" wrapText="1"/>
      <protection/>
    </xf>
    <xf numFmtId="3" fontId="14" fillId="0" borderId="58" xfId="51" applyNumberFormat="1" applyFont="1" applyBorder="1" applyAlignment="1">
      <alignment horizontal="right" vertical="center" wrapText="1"/>
      <protection/>
    </xf>
    <xf numFmtId="0" fontId="14" fillId="0" borderId="31" xfId="51" applyFont="1" applyBorder="1" applyAlignment="1">
      <alignment horizontal="left" vertical="center" wrapText="1"/>
      <protection/>
    </xf>
    <xf numFmtId="3" fontId="14" fillId="0" borderId="31" xfId="51" applyNumberFormat="1" applyFont="1" applyBorder="1" applyAlignment="1">
      <alignment horizontal="right" vertical="center" wrapText="1"/>
      <protection/>
    </xf>
    <xf numFmtId="4" fontId="14" fillId="0" borderId="31" xfId="51" applyNumberFormat="1" applyFont="1" applyBorder="1" applyAlignment="1">
      <alignment horizontal="right" vertical="center" wrapText="1"/>
      <protection/>
    </xf>
    <xf numFmtId="0" fontId="69" fillId="0" borderId="0" xfId="0" applyFont="1" applyFill="1" applyAlignment="1">
      <alignment wrapText="1"/>
    </xf>
    <xf numFmtId="0" fontId="69" fillId="0" borderId="0" xfId="0" applyFont="1" applyFill="1" applyAlignment="1">
      <alignment/>
    </xf>
    <xf numFmtId="0" fontId="69" fillId="0" borderId="47" xfId="0" applyFont="1" applyFill="1" applyBorder="1" applyAlignment="1">
      <alignment/>
    </xf>
    <xf numFmtId="4" fontId="16" fillId="0" borderId="11" xfId="0" applyNumberFormat="1" applyFont="1" applyFill="1" applyBorder="1" applyAlignment="1">
      <alignment/>
    </xf>
    <xf numFmtId="4" fontId="16" fillId="0" borderId="12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6" fillId="0" borderId="77" xfId="0" applyNumberFormat="1" applyFont="1" applyFill="1" applyBorder="1" applyAlignment="1">
      <alignment/>
    </xf>
    <xf numFmtId="4" fontId="16" fillId="0" borderId="65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/>
    </xf>
    <xf numFmtId="4" fontId="16" fillId="0" borderId="68" xfId="0" applyNumberFormat="1" applyFont="1" applyFill="1" applyBorder="1" applyAlignment="1">
      <alignment horizontal="right"/>
    </xf>
    <xf numFmtId="4" fontId="14" fillId="0" borderId="44" xfId="0" applyNumberFormat="1" applyFont="1" applyFill="1" applyBorder="1" applyAlignment="1">
      <alignment/>
    </xf>
    <xf numFmtId="4" fontId="16" fillId="0" borderId="45" xfId="0" applyNumberFormat="1" applyFont="1" applyFill="1" applyBorder="1" applyAlignment="1">
      <alignment horizontal="right"/>
    </xf>
    <xf numFmtId="0" fontId="14" fillId="0" borderId="64" xfId="0" applyFont="1" applyFill="1" applyBorder="1" applyAlignment="1">
      <alignment horizontal="center" vertical="center"/>
    </xf>
    <xf numFmtId="0" fontId="16" fillId="33" borderId="77" xfId="0" applyFont="1" applyFill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right" vertical="center" wrapText="1"/>
    </xf>
    <xf numFmtId="180" fontId="14" fillId="0" borderId="38" xfId="0" applyNumberFormat="1" applyFont="1" applyBorder="1" applyAlignment="1">
      <alignment horizontal="right" vertical="center" wrapText="1"/>
    </xf>
    <xf numFmtId="2" fontId="14" fillId="0" borderId="38" xfId="0" applyNumberFormat="1" applyFont="1" applyBorder="1" applyAlignment="1">
      <alignment horizontal="right"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4" fillId="0" borderId="77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36" borderId="38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top" wrapText="1"/>
    </xf>
    <xf numFmtId="180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33" borderId="39" xfId="0" applyFont="1" applyFill="1" applyBorder="1" applyAlignment="1">
      <alignment horizontal="center" vertical="center" wrapText="1"/>
    </xf>
    <xf numFmtId="180" fontId="14" fillId="0" borderId="38" xfId="0" applyNumberFormat="1" applyFont="1" applyFill="1" applyBorder="1" applyAlignment="1">
      <alignment horizontal="right" vertic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4" fontId="14" fillId="0" borderId="39" xfId="0" applyNumberFormat="1" applyFont="1" applyFill="1" applyBorder="1" applyAlignment="1">
      <alignment horizontal="right" vertical="center" wrapText="1" shrinkToFit="1"/>
    </xf>
    <xf numFmtId="4" fontId="14" fillId="0" borderId="25" xfId="0" applyNumberFormat="1" applyFont="1" applyFill="1" applyBorder="1" applyAlignment="1">
      <alignment horizontal="right" vertical="center" wrapText="1" shrinkToFit="1"/>
    </xf>
    <xf numFmtId="0" fontId="14" fillId="0" borderId="10" xfId="0" applyFont="1" applyBorder="1" applyAlignment="1">
      <alignment horizontal="left" vertical="center" wrapText="1"/>
    </xf>
    <xf numFmtId="4" fontId="14" fillId="0" borderId="38" xfId="0" applyNumberFormat="1" applyFont="1" applyFill="1" applyBorder="1" applyAlignment="1">
      <alignment horizontal="right" vertical="center" wrapText="1" shrinkToFit="1"/>
    </xf>
    <xf numFmtId="4" fontId="14" fillId="0" borderId="10" xfId="0" applyNumberFormat="1" applyFont="1" applyFill="1" applyBorder="1" applyAlignment="1">
      <alignment horizontal="right" vertical="center" wrapText="1" shrinkToFit="1"/>
    </xf>
    <xf numFmtId="0" fontId="15" fillId="0" borderId="0" xfId="0" applyFont="1" applyFill="1" applyAlignment="1">
      <alignment horizontal="center" shrinkToFit="1"/>
    </xf>
    <xf numFmtId="0" fontId="16" fillId="0" borderId="0" xfId="0" applyFont="1" applyFill="1" applyAlignment="1">
      <alignment horizontal="center" wrapText="1"/>
    </xf>
    <xf numFmtId="194" fontId="19" fillId="0" borderId="10" xfId="0" applyNumberFormat="1" applyFont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4" fillId="34" borderId="41" xfId="0" applyFont="1" applyFill="1" applyBorder="1" applyAlignment="1">
      <alignment horizontal="center" vertical="center" wrapText="1"/>
    </xf>
    <xf numFmtId="0" fontId="24" fillId="34" borderId="64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34" borderId="52" xfId="0" applyFont="1" applyFill="1" applyBorder="1" applyAlignment="1">
      <alignment horizontal="center" vertical="center" wrapText="1"/>
    </xf>
    <xf numFmtId="0" fontId="24" fillId="34" borderId="5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6" fillId="34" borderId="78" xfId="0" applyFont="1" applyFill="1" applyBorder="1" applyAlignment="1">
      <alignment horizontal="center" vertical="center" wrapText="1"/>
    </xf>
    <xf numFmtId="0" fontId="70" fillId="34" borderId="79" xfId="0" applyFont="1" applyFill="1" applyBorder="1" applyAlignment="1">
      <alignment/>
    </xf>
    <xf numFmtId="0" fontId="70" fillId="34" borderId="80" xfId="0" applyFont="1" applyFill="1" applyBorder="1" applyAlignment="1">
      <alignment/>
    </xf>
    <xf numFmtId="4" fontId="16" fillId="34" borderId="81" xfId="0" applyNumberFormat="1" applyFont="1" applyFill="1" applyBorder="1" applyAlignment="1">
      <alignment horizontal="center" vertical="center" wrapText="1"/>
    </xf>
    <xf numFmtId="0" fontId="70" fillId="34" borderId="63" xfId="0" applyFont="1" applyFill="1" applyBorder="1" applyAlignment="1">
      <alignment vertical="center"/>
    </xf>
    <xf numFmtId="0" fontId="70" fillId="34" borderId="40" xfId="0" applyFont="1" applyFill="1" applyBorder="1" applyAlignment="1">
      <alignment vertical="center"/>
    </xf>
    <xf numFmtId="0" fontId="16" fillId="34" borderId="69" xfId="0" applyFont="1" applyFill="1" applyBorder="1" applyAlignment="1">
      <alignment horizontal="center" vertical="center" wrapText="1"/>
    </xf>
    <xf numFmtId="0" fontId="70" fillId="34" borderId="82" xfId="0" applyFont="1" applyFill="1" applyBorder="1" applyAlignment="1">
      <alignment wrapText="1"/>
    </xf>
    <xf numFmtId="0" fontId="16" fillId="0" borderId="83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16" fillId="34" borderId="34" xfId="0" applyFont="1" applyFill="1" applyBorder="1" applyAlignment="1">
      <alignment horizontal="center" vertical="center" wrapText="1"/>
    </xf>
    <xf numFmtId="0" fontId="70" fillId="34" borderId="46" xfId="0" applyFont="1" applyFill="1" applyBorder="1" applyAlignment="1">
      <alignment/>
    </xf>
    <xf numFmtId="0" fontId="70" fillId="34" borderId="49" xfId="0" applyFont="1" applyFill="1" applyBorder="1" applyAlignment="1">
      <alignment/>
    </xf>
    <xf numFmtId="0" fontId="16" fillId="34" borderId="41" xfId="0" applyFont="1" applyFill="1" applyBorder="1" applyAlignment="1">
      <alignment horizontal="center" vertical="center" wrapText="1"/>
    </xf>
    <xf numFmtId="0" fontId="70" fillId="34" borderId="64" xfId="0" applyFont="1" applyFill="1" applyBorder="1" applyAlignment="1">
      <alignment/>
    </xf>
    <xf numFmtId="0" fontId="70" fillId="34" borderId="84" xfId="0" applyFont="1" applyFill="1" applyBorder="1" applyAlignment="1">
      <alignment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 wrapText="1"/>
    </xf>
    <xf numFmtId="4" fontId="14" fillId="0" borderId="48" xfId="0" applyNumberFormat="1" applyFont="1" applyFill="1" applyBorder="1" applyAlignment="1">
      <alignment horizontal="right" vertical="center"/>
    </xf>
    <xf numFmtId="0" fontId="70" fillId="0" borderId="32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4" fontId="14" fillId="0" borderId="71" xfId="0" applyNumberFormat="1" applyFont="1" applyFill="1" applyBorder="1" applyAlignment="1">
      <alignment vertical="center"/>
    </xf>
    <xf numFmtId="0" fontId="70" fillId="0" borderId="67" xfId="0" applyFont="1" applyFill="1" applyBorder="1" applyAlignment="1">
      <alignment vertical="center"/>
    </xf>
    <xf numFmtId="4" fontId="16" fillId="0" borderId="85" xfId="0" applyNumberFormat="1" applyFont="1" applyFill="1" applyBorder="1" applyAlignment="1">
      <alignment vertical="center"/>
    </xf>
    <xf numFmtId="0" fontId="74" fillId="0" borderId="43" xfId="0" applyFont="1" applyFill="1" applyBorder="1" applyAlignment="1">
      <alignment vertical="center"/>
    </xf>
    <xf numFmtId="4" fontId="16" fillId="0" borderId="47" xfId="0" applyNumberFormat="1" applyFont="1" applyFill="1" applyBorder="1" applyAlignment="1">
      <alignment vertical="center"/>
    </xf>
    <xf numFmtId="0" fontId="74" fillId="0" borderId="83" xfId="0" applyFont="1" applyFill="1" applyBorder="1" applyAlignment="1">
      <alignment vertical="center"/>
    </xf>
    <xf numFmtId="4" fontId="16" fillId="0" borderId="41" xfId="0" applyNumberFormat="1" applyFont="1" applyFill="1" applyBorder="1" applyAlignment="1">
      <alignment vertical="center"/>
    </xf>
    <xf numFmtId="0" fontId="74" fillId="0" borderId="42" xfId="0" applyFont="1" applyFill="1" applyBorder="1" applyAlignment="1">
      <alignment vertical="center"/>
    </xf>
    <xf numFmtId="4" fontId="16" fillId="0" borderId="41" xfId="0" applyNumberFormat="1" applyFont="1" applyFill="1" applyBorder="1" applyAlignment="1">
      <alignment horizontal="right" vertical="center"/>
    </xf>
    <xf numFmtId="0" fontId="70" fillId="0" borderId="42" xfId="0" applyFont="1" applyFill="1" applyBorder="1" applyAlignment="1">
      <alignment horizontal="right" vertical="center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4" fontId="14" fillId="0" borderId="48" xfId="0" applyNumberFormat="1" applyFont="1" applyFill="1" applyBorder="1" applyAlignment="1">
      <alignment/>
    </xf>
    <xf numFmtId="0" fontId="70" fillId="0" borderId="45" xfId="0" applyFont="1" applyFill="1" applyBorder="1" applyAlignment="1">
      <alignment/>
    </xf>
    <xf numFmtId="4" fontId="14" fillId="0" borderId="69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0" fontId="21" fillId="0" borderId="34" xfId="0" applyFont="1" applyFill="1" applyBorder="1" applyAlignment="1">
      <alignment horizontal="left" vertical="center"/>
    </xf>
    <xf numFmtId="0" fontId="21" fillId="0" borderId="47" xfId="0" applyFont="1" applyFill="1" applyBorder="1" applyAlignment="1">
      <alignment horizontal="left" vertical="center"/>
    </xf>
    <xf numFmtId="0" fontId="21" fillId="0" borderId="85" xfId="0" applyFont="1" applyFill="1" applyBorder="1" applyAlignment="1">
      <alignment horizontal="left" vertical="center"/>
    </xf>
    <xf numFmtId="4" fontId="14" fillId="0" borderId="69" xfId="0" applyNumberFormat="1" applyFont="1" applyFill="1" applyBorder="1" applyAlignment="1">
      <alignment vertical="center"/>
    </xf>
    <xf numFmtId="0" fontId="70" fillId="0" borderId="31" xfId="0" applyFont="1" applyFill="1" applyBorder="1" applyAlignment="1">
      <alignment vertical="center"/>
    </xf>
    <xf numFmtId="4" fontId="14" fillId="0" borderId="69" xfId="0" applyNumberFormat="1" applyFont="1" applyFill="1" applyBorder="1" applyAlignment="1">
      <alignment horizontal="right" vertical="center"/>
    </xf>
    <xf numFmtId="4" fontId="70" fillId="0" borderId="31" xfId="0" applyNumberFormat="1" applyFont="1" applyFill="1" applyBorder="1" applyAlignment="1">
      <alignment horizontal="right" vertical="center"/>
    </xf>
    <xf numFmtId="4" fontId="14" fillId="0" borderId="50" xfId="0" applyNumberFormat="1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justify" vertical="center" wrapText="1"/>
    </xf>
    <xf numFmtId="4" fontId="14" fillId="0" borderId="25" xfId="0" applyNumberFormat="1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86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87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83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4" fillId="0" borderId="0" xfId="51" applyFont="1" applyFill="1" applyBorder="1" applyAlignment="1">
      <alignment horizontal="center"/>
      <protection/>
    </xf>
    <xf numFmtId="0" fontId="16" fillId="0" borderId="73" xfId="0" applyFont="1" applyFill="1" applyBorder="1" applyAlignment="1">
      <alignment horizontal="center"/>
    </xf>
    <xf numFmtId="0" fontId="16" fillId="0" borderId="75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6" fillId="0" borderId="73" xfId="0" applyFont="1" applyFill="1" applyBorder="1" applyAlignment="1">
      <alignment horizontal="center" wrapText="1"/>
    </xf>
    <xf numFmtId="0" fontId="16" fillId="0" borderId="75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51" applyFont="1" applyFill="1" applyBorder="1" applyAlignment="1">
      <alignment horizontal="center"/>
      <protection/>
    </xf>
    <xf numFmtId="0" fontId="16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Čiarka 2" xfId="37"/>
    <cellStyle name="Dobr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zov" xfId="47"/>
    <cellStyle name="Neutrálna" xfId="48"/>
    <cellStyle name="Normal_Exekútori" xfId="49"/>
    <cellStyle name="Normálna 2" xfId="50"/>
    <cellStyle name="Normálna 9" xfId="51"/>
    <cellStyle name="normálne_def  - 150 tis  vys  a 10 vs  až v r  2009  NR 2009 - 2012 - n  od 1 1 2009 makrá z 12 9 08 vzorce" xfId="52"/>
    <cellStyle name="normálne_NR 2011 až 2013,  20.9. (na údaje MF SR, SF 2,5)" xfId="53"/>
    <cellStyle name="normálne_Prílohy č. 1a ... (tvorba fondov 2007)" xfId="54"/>
    <cellStyle name="normálne_Vzor tabuliek pre pohľadávky" xfId="55"/>
    <cellStyle name="normální_laroux" xfId="56"/>
    <cellStyle name="Percent" xfId="57"/>
    <cellStyle name="Popis" xfId="58"/>
    <cellStyle name="Followed Hyperlink" xfId="59"/>
    <cellStyle name="Poznámka" xfId="60"/>
    <cellStyle name="Prepojená bunka" xfId="61"/>
    <cellStyle name="ProductNo." xfId="62"/>
    <cellStyle name="Spolu" xfId="63"/>
    <cellStyle name="Text upozornenia" xfId="64"/>
    <cellStyle name="Titul" xfId="65"/>
    <cellStyle name="Upozornenie" xfId="66"/>
    <cellStyle name="Vstup" xfId="67"/>
    <cellStyle name="Výpočet" xfId="68"/>
    <cellStyle name="Výstup" xfId="69"/>
    <cellStyle name="Vysvetľujúci text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truktúra pohľadávok Sociálnej poisťovne na poistnom k 31.12.2017</a:t>
            </a:r>
          </a:p>
        </c:rich>
      </c:tx>
      <c:layout>
        <c:manualLayout>
          <c:xMode val="factor"/>
          <c:yMode val="factor"/>
          <c:x val="-0.01125"/>
          <c:y val="0.0355"/>
        </c:manualLayout>
      </c:layout>
      <c:spPr>
        <a:noFill/>
        <a:ln w="3175"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235"/>
          <c:y val="0.1625"/>
          <c:w val="0.5465"/>
          <c:h val="0.83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pohľadávky na poistnom na základe výkazu, prihlášky evidované v účtovníctve (aj pred lehotou splatnosti); 11,01%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poistné; 65,06%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penále; 21,04%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pokuty; 0,20%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poplatky; 0,00%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preplatky na dávkach a regresy; 1,92 %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Ostatné; 0,77%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'[1] Graf č.1 '!$D$6:$D$12</c:f>
              <c:strCache>
                <c:ptCount val="7"/>
                <c:pt idx="0">
                  <c:v>pohľadávky na poistnom na základe výkazu, prihlášky evidované v účtovníctve (aj pred lehotou splatnosti) </c:v>
                </c:pt>
                <c:pt idx="1">
                  <c:v>poistné</c:v>
                </c:pt>
                <c:pt idx="2">
                  <c:v>penále</c:v>
                </c:pt>
                <c:pt idx="3">
                  <c:v>pokuty </c:v>
                </c:pt>
                <c:pt idx="4">
                  <c:v>poplatky  </c:v>
                </c:pt>
                <c:pt idx="5">
                  <c:v>preplatky na dávkach a regresy   </c:v>
                </c:pt>
                <c:pt idx="6">
                  <c:v>Ostatné</c:v>
                </c:pt>
              </c:strCache>
            </c:strRef>
          </c:cat>
          <c:val>
            <c:numRef>
              <c:f>'[1] Graf č.1 '!$E$6:$E$12</c:f>
              <c:numCache>
                <c:ptCount val="7"/>
                <c:pt idx="0">
                  <c:v>96735634.18999998</c:v>
                </c:pt>
                <c:pt idx="1">
                  <c:v>571566553.24</c:v>
                </c:pt>
                <c:pt idx="2">
                  <c:v>184892240.75000006</c:v>
                </c:pt>
                <c:pt idx="3">
                  <c:v>1730665.01</c:v>
                </c:pt>
                <c:pt idx="4">
                  <c:v>1033.28</c:v>
                </c:pt>
                <c:pt idx="5">
                  <c:v>16869687.749999996</c:v>
                </c:pt>
                <c:pt idx="6">
                  <c:v>6783652.090000001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 Graf č.1 '!$D$6:$D$12</c:f>
              <c:strCache>
                <c:ptCount val="7"/>
                <c:pt idx="0">
                  <c:v>pohľadávky na poistnom na základe výkazu, prihlášky evidované v účtovníctve (aj pred lehotou splatnosti) </c:v>
                </c:pt>
                <c:pt idx="1">
                  <c:v>poistné</c:v>
                </c:pt>
                <c:pt idx="2">
                  <c:v>penále</c:v>
                </c:pt>
                <c:pt idx="3">
                  <c:v>pokuty </c:v>
                </c:pt>
                <c:pt idx="4">
                  <c:v>poplatky  </c:v>
                </c:pt>
                <c:pt idx="5">
                  <c:v>preplatky na dávkach a regresy   </c:v>
                </c:pt>
                <c:pt idx="6">
                  <c:v>Ostatné</c:v>
                </c:pt>
              </c:strCache>
            </c:strRef>
          </c:cat>
          <c:val>
            <c:numRef>
              <c:f>'[1] Graf č.1 '!$F$6:$F$12</c:f>
              <c:numCache>
                <c:ptCount val="7"/>
                <c:pt idx="0">
                  <c:v>11.010459258316828</c:v>
                </c:pt>
                <c:pt idx="1">
                  <c:v>65.0557604812411</c:v>
                </c:pt>
                <c:pt idx="2">
                  <c:v>21.044452760379244</c:v>
                </c:pt>
                <c:pt idx="3">
                  <c:v>0.19698445915982155</c:v>
                </c:pt>
                <c:pt idx="4">
                  <c:v>0.00011760802973688154</c:v>
                </c:pt>
                <c:pt idx="5">
                  <c:v>1.9201094945744674</c:v>
                </c:pt>
                <c:pt idx="6">
                  <c:v>0.7721159382987948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16</xdr:col>
      <xdr:colOff>590550</xdr:colOff>
      <xdr:row>36</xdr:row>
      <xdr:rowOff>123825</xdr:rowOff>
    </xdr:to>
    <xdr:graphicFrame>
      <xdr:nvGraphicFramePr>
        <xdr:cNvPr id="1" name="Graf 1"/>
        <xdr:cNvGraphicFramePr/>
      </xdr:nvGraphicFramePr>
      <xdr:xfrm>
        <a:off x="19050" y="352425"/>
        <a:ext cx="103251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-CEPIGOVA_A\AppData\Local\Microsoft\Windows\INetCache\Content.Outlook\GGY40NG8\&#218;&#269;tovn&#225;%20z&#225;vierka%20za%20rok%202017%20-%20tabu&#318;kov&#225;%20&#269;as&#357;.d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Pohľ.na poist. a SDS"/>
      <sheetName val="4_Druhy pohľadávok"/>
      <sheetName val="5_Dlh.a kr.pohľadávky"/>
      <sheetName val="6_OP k pohľadávkam"/>
      <sheetName val=" Graf č.1 "/>
      <sheetName val="Hárok3"/>
    </sheetNames>
    <sheetDataSet>
      <sheetData sheetId="4">
        <row r="6">
          <cell r="D6" t="str">
            <v>pohľadávky na poistnom na základe výkazu, prihlášky evidované v účtovníctve (aj pred lehotou splatnosti) </v>
          </cell>
          <cell r="E6">
            <v>96735634.18999998</v>
          </cell>
          <cell r="F6">
            <v>11.010459258316828</v>
          </cell>
        </row>
        <row r="7">
          <cell r="D7" t="str">
            <v>poistné</v>
          </cell>
          <cell r="E7">
            <v>571566553.24</v>
          </cell>
          <cell r="F7">
            <v>65.0557604812411</v>
          </cell>
        </row>
        <row r="8">
          <cell r="D8" t="str">
            <v>penále</v>
          </cell>
          <cell r="E8">
            <v>184892240.75000006</v>
          </cell>
          <cell r="F8">
            <v>21.044452760379244</v>
          </cell>
        </row>
        <row r="9">
          <cell r="D9" t="str">
            <v>pokuty </v>
          </cell>
          <cell r="E9">
            <v>1730665.01</v>
          </cell>
          <cell r="F9">
            <v>0.19698445915982155</v>
          </cell>
        </row>
        <row r="10">
          <cell r="D10" t="str">
            <v>poplatky  </v>
          </cell>
          <cell r="E10">
            <v>1033.28</v>
          </cell>
          <cell r="F10">
            <v>0.00011760802973688154</v>
          </cell>
        </row>
        <row r="11">
          <cell r="D11" t="str">
            <v>preplatky na dávkach a regresy   </v>
          </cell>
          <cell r="E11">
            <v>16869687.749999996</v>
          </cell>
          <cell r="F11">
            <v>1.9201094945744674</v>
          </cell>
        </row>
        <row r="12">
          <cell r="D12" t="str">
            <v>Ostatné</v>
          </cell>
          <cell r="E12">
            <v>6783652.090000001</v>
          </cell>
          <cell r="F12">
            <v>0.7721159382987948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tabSelected="1" zoomScale="80" zoomScaleNormal="80" zoomScalePageLayoutView="0" workbookViewId="0" topLeftCell="A1">
      <selection activeCell="H10" sqref="H10"/>
    </sheetView>
  </sheetViews>
  <sheetFormatPr defaultColWidth="9.140625" defaultRowHeight="18.75" customHeight="1"/>
  <cols>
    <col min="1" max="1" width="48.28125" style="1" customWidth="1"/>
    <col min="2" max="2" width="21.57421875" style="1" bestFit="1" customWidth="1"/>
    <col min="3" max="3" width="8.7109375" style="1" bestFit="1" customWidth="1"/>
    <col min="4" max="4" width="21.57421875" style="1" bestFit="1" customWidth="1"/>
    <col min="5" max="5" width="8.7109375" style="1" bestFit="1" customWidth="1"/>
    <col min="6" max="6" width="21.57421875" style="1" bestFit="1" customWidth="1"/>
    <col min="7" max="7" width="8.7109375" style="1" bestFit="1" customWidth="1"/>
    <col min="8" max="8" width="52.00390625" style="1" bestFit="1" customWidth="1"/>
    <col min="9" max="9" width="20.57421875" style="1" bestFit="1" customWidth="1"/>
    <col min="10" max="10" width="8.7109375" style="1" bestFit="1" customWidth="1"/>
    <col min="11" max="11" width="20.57421875" style="1" bestFit="1" customWidth="1"/>
    <col min="12" max="12" width="8.7109375" style="1" bestFit="1" customWidth="1"/>
    <col min="13" max="13" width="20.57421875" style="1" bestFit="1" customWidth="1"/>
    <col min="14" max="14" width="8.7109375" style="1" bestFit="1" customWidth="1"/>
    <col min="15" max="15" width="18.00390625" style="1" bestFit="1" customWidth="1"/>
    <col min="16" max="16384" width="9.140625" style="1" customWidth="1"/>
  </cols>
  <sheetData>
    <row r="1" spans="1:14" ht="18.75" customHeight="1">
      <c r="A1" s="42"/>
      <c r="B1" s="42"/>
      <c r="C1" s="42"/>
      <c r="D1" s="42"/>
      <c r="E1" s="42"/>
      <c r="F1" s="42"/>
      <c r="G1" s="42"/>
      <c r="H1" s="42"/>
      <c r="I1" s="425"/>
      <c r="J1" s="425"/>
      <c r="K1" s="425"/>
      <c r="L1" s="425"/>
      <c r="M1" s="425" t="s">
        <v>99</v>
      </c>
      <c r="N1" s="425"/>
    </row>
    <row r="2" spans="1:14" ht="18.75" customHeight="1">
      <c r="A2" s="434" t="s">
        <v>100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4" ht="18.75" customHeight="1">
      <c r="A3" s="434" t="s">
        <v>295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</row>
    <row r="4" spans="1:14" ht="18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8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3"/>
      <c r="K5" s="42"/>
      <c r="L5" s="3"/>
      <c r="M5" s="42"/>
      <c r="N5" s="3" t="s">
        <v>126</v>
      </c>
    </row>
    <row r="6" spans="1:14" s="4" customFormat="1" ht="15.75" customHeight="1">
      <c r="A6" s="410" t="s">
        <v>101</v>
      </c>
      <c r="B6" s="412" t="s">
        <v>304</v>
      </c>
      <c r="C6" s="412"/>
      <c r="D6" s="412" t="s">
        <v>319</v>
      </c>
      <c r="E6" s="412"/>
      <c r="F6" s="412" t="s">
        <v>326</v>
      </c>
      <c r="G6" s="412"/>
      <c r="H6" s="412" t="s">
        <v>102</v>
      </c>
      <c r="I6" s="412" t="s">
        <v>304</v>
      </c>
      <c r="J6" s="412"/>
      <c r="K6" s="412" t="s">
        <v>319</v>
      </c>
      <c r="L6" s="412"/>
      <c r="M6" s="412" t="s">
        <v>326</v>
      </c>
      <c r="N6" s="426"/>
    </row>
    <row r="7" spans="1:14" s="4" customFormat="1" ht="15" thickBot="1">
      <c r="A7" s="411"/>
      <c r="B7" s="349" t="s">
        <v>126</v>
      </c>
      <c r="C7" s="349" t="s">
        <v>103</v>
      </c>
      <c r="D7" s="349" t="s">
        <v>126</v>
      </c>
      <c r="E7" s="349" t="s">
        <v>103</v>
      </c>
      <c r="F7" s="349" t="s">
        <v>126</v>
      </c>
      <c r="G7" s="349" t="s">
        <v>103</v>
      </c>
      <c r="H7" s="413"/>
      <c r="I7" s="349" t="s">
        <v>126</v>
      </c>
      <c r="J7" s="349" t="s">
        <v>103</v>
      </c>
      <c r="K7" s="349" t="s">
        <v>126</v>
      </c>
      <c r="L7" s="349" t="s">
        <v>103</v>
      </c>
      <c r="M7" s="349" t="s">
        <v>126</v>
      </c>
      <c r="N7" s="350" t="s">
        <v>103</v>
      </c>
    </row>
    <row r="8" spans="1:14" s="9" customFormat="1" ht="15" customHeight="1">
      <c r="A8" s="418" t="s">
        <v>104</v>
      </c>
      <c r="B8" s="415">
        <v>1233379.91</v>
      </c>
      <c r="C8" s="416">
        <v>0.11</v>
      </c>
      <c r="D8" s="415">
        <v>716628.71</v>
      </c>
      <c r="E8" s="416">
        <v>0.08</v>
      </c>
      <c r="F8" s="415">
        <v>446656.62</v>
      </c>
      <c r="G8" s="416">
        <v>0.04</v>
      </c>
      <c r="H8" s="420" t="s">
        <v>353</v>
      </c>
      <c r="I8" s="427">
        <v>86936680.17</v>
      </c>
      <c r="J8" s="432">
        <v>7.87</v>
      </c>
      <c r="K8" s="427">
        <v>82889243.56</v>
      </c>
      <c r="L8" s="432">
        <v>8.68</v>
      </c>
      <c r="M8" s="427">
        <v>79611141.1</v>
      </c>
      <c r="N8" s="429">
        <v>7.65</v>
      </c>
    </row>
    <row r="9" spans="1:14" s="9" customFormat="1" ht="15">
      <c r="A9" s="419"/>
      <c r="B9" s="414"/>
      <c r="C9" s="417"/>
      <c r="D9" s="414"/>
      <c r="E9" s="417"/>
      <c r="F9" s="414"/>
      <c r="G9" s="417"/>
      <c r="H9" s="421"/>
      <c r="I9" s="428"/>
      <c r="J9" s="433"/>
      <c r="K9" s="428"/>
      <c r="L9" s="433"/>
      <c r="M9" s="428"/>
      <c r="N9" s="430"/>
    </row>
    <row r="10" spans="1:14" s="9" customFormat="1" ht="15">
      <c r="A10" s="337" t="s">
        <v>105</v>
      </c>
      <c r="B10" s="6">
        <v>81288318.25</v>
      </c>
      <c r="C10" s="11">
        <v>7.36</v>
      </c>
      <c r="D10" s="6">
        <v>77711208.28</v>
      </c>
      <c r="E10" s="11">
        <v>8.14</v>
      </c>
      <c r="F10" s="6">
        <v>74464632.5</v>
      </c>
      <c r="G10" s="11">
        <v>7.16</v>
      </c>
      <c r="H10" s="10" t="s">
        <v>13</v>
      </c>
      <c r="I10" s="7">
        <v>36420629.56</v>
      </c>
      <c r="J10" s="8">
        <v>3.3</v>
      </c>
      <c r="K10" s="7">
        <v>36171765.26</v>
      </c>
      <c r="L10" s="8">
        <v>3.79</v>
      </c>
      <c r="M10" s="7">
        <v>35710520.61</v>
      </c>
      <c r="N10" s="336">
        <v>3.43</v>
      </c>
    </row>
    <row r="11" spans="1:14" s="9" customFormat="1" ht="15" customHeight="1">
      <c r="A11" s="419" t="s">
        <v>351</v>
      </c>
      <c r="B11" s="414">
        <v>2122079.39</v>
      </c>
      <c r="C11" s="417">
        <v>0.19</v>
      </c>
      <c r="D11" s="414">
        <v>1997651.97</v>
      </c>
      <c r="E11" s="417">
        <v>0.21</v>
      </c>
      <c r="F11" s="414">
        <v>2674771.13</v>
      </c>
      <c r="G11" s="417">
        <v>0.26</v>
      </c>
      <c r="H11" s="10" t="s">
        <v>14</v>
      </c>
      <c r="I11" s="7">
        <v>369688979.61</v>
      </c>
      <c r="J11" s="8">
        <v>33.47</v>
      </c>
      <c r="K11" s="7">
        <v>215752447.01</v>
      </c>
      <c r="L11" s="8">
        <v>22.59</v>
      </c>
      <c r="M11" s="7">
        <v>208714995.68</v>
      </c>
      <c r="N11" s="336">
        <v>20.06</v>
      </c>
    </row>
    <row r="12" spans="1:14" s="9" customFormat="1" ht="15">
      <c r="A12" s="419"/>
      <c r="B12" s="414"/>
      <c r="C12" s="417"/>
      <c r="D12" s="414"/>
      <c r="E12" s="417"/>
      <c r="F12" s="414"/>
      <c r="G12" s="417"/>
      <c r="H12" s="10" t="s">
        <v>90</v>
      </c>
      <c r="I12" s="7">
        <v>167754119.37</v>
      </c>
      <c r="J12" s="8">
        <v>15.19</v>
      </c>
      <c r="K12" s="7">
        <v>151707833.86</v>
      </c>
      <c r="L12" s="8">
        <v>15.88</v>
      </c>
      <c r="M12" s="7">
        <v>166988642.05</v>
      </c>
      <c r="N12" s="336">
        <v>16.05</v>
      </c>
    </row>
    <row r="13" spans="1:14" s="9" customFormat="1" ht="15" customHeight="1">
      <c r="A13" s="422" t="s">
        <v>352</v>
      </c>
      <c r="B13" s="423">
        <v>0</v>
      </c>
      <c r="C13" s="424">
        <v>0</v>
      </c>
      <c r="D13" s="414">
        <v>0</v>
      </c>
      <c r="E13" s="417">
        <v>0</v>
      </c>
      <c r="F13" s="414">
        <v>0</v>
      </c>
      <c r="G13" s="417">
        <v>0</v>
      </c>
      <c r="H13" s="10" t="s">
        <v>17</v>
      </c>
      <c r="I13" s="7">
        <v>6516610.27</v>
      </c>
      <c r="J13" s="8">
        <v>0.59</v>
      </c>
      <c r="K13" s="7">
        <v>8327005.61</v>
      </c>
      <c r="L13" s="8">
        <v>0.87</v>
      </c>
      <c r="M13" s="7">
        <v>9331326.69</v>
      </c>
      <c r="N13" s="336">
        <v>0.9</v>
      </c>
    </row>
    <row r="14" spans="1:15" s="9" customFormat="1" ht="15">
      <c r="A14" s="422"/>
      <c r="B14" s="423"/>
      <c r="C14" s="424"/>
      <c r="D14" s="414"/>
      <c r="E14" s="417"/>
      <c r="F14" s="414"/>
      <c r="G14" s="417"/>
      <c r="H14" s="5" t="s">
        <v>18</v>
      </c>
      <c r="I14" s="7">
        <v>36068864.34</v>
      </c>
      <c r="J14" s="8">
        <v>3.27</v>
      </c>
      <c r="K14" s="7">
        <v>33340930.82</v>
      </c>
      <c r="L14" s="8">
        <v>3.49</v>
      </c>
      <c r="M14" s="7">
        <v>41679821.9</v>
      </c>
      <c r="N14" s="336">
        <v>4.01</v>
      </c>
      <c r="O14" s="12"/>
    </row>
    <row r="15" spans="1:14" s="9" customFormat="1" ht="15">
      <c r="A15" s="422"/>
      <c r="B15" s="423"/>
      <c r="C15" s="424"/>
      <c r="D15" s="414"/>
      <c r="E15" s="417"/>
      <c r="F15" s="414"/>
      <c r="G15" s="417"/>
      <c r="H15" s="5" t="s">
        <v>16</v>
      </c>
      <c r="I15" s="7">
        <v>19657380.42</v>
      </c>
      <c r="J15" s="8">
        <v>1.78</v>
      </c>
      <c r="K15" s="7">
        <v>21834712.62</v>
      </c>
      <c r="L15" s="8">
        <v>2.29</v>
      </c>
      <c r="M15" s="7">
        <v>21992486.91</v>
      </c>
      <c r="N15" s="336">
        <v>2.11</v>
      </c>
    </row>
    <row r="16" spans="1:14" s="9" customFormat="1" ht="30.75">
      <c r="A16" s="422"/>
      <c r="B16" s="423"/>
      <c r="C16" s="424"/>
      <c r="D16" s="414"/>
      <c r="E16" s="417"/>
      <c r="F16" s="414"/>
      <c r="G16" s="417"/>
      <c r="H16" s="5" t="s">
        <v>293</v>
      </c>
      <c r="I16" s="7">
        <v>0</v>
      </c>
      <c r="J16" s="8">
        <v>0</v>
      </c>
      <c r="K16" s="7">
        <v>0</v>
      </c>
      <c r="L16" s="8">
        <v>0</v>
      </c>
      <c r="M16" s="7">
        <v>0</v>
      </c>
      <c r="N16" s="336">
        <v>0</v>
      </c>
    </row>
    <row r="17" spans="1:14" s="9" customFormat="1" ht="15">
      <c r="A17" s="422"/>
      <c r="B17" s="423"/>
      <c r="C17" s="424"/>
      <c r="D17" s="414"/>
      <c r="E17" s="417"/>
      <c r="F17" s="414"/>
      <c r="G17" s="417"/>
      <c r="H17" s="10" t="s">
        <v>19</v>
      </c>
      <c r="I17" s="7">
        <v>12408188.48</v>
      </c>
      <c r="J17" s="8">
        <v>1.12</v>
      </c>
      <c r="K17" s="7">
        <v>10285287.44</v>
      </c>
      <c r="L17" s="8">
        <v>1.07</v>
      </c>
      <c r="M17" s="7">
        <v>32851232.32</v>
      </c>
      <c r="N17" s="336">
        <v>3.16</v>
      </c>
    </row>
    <row r="18" spans="1:14" s="9" customFormat="1" ht="15">
      <c r="A18" s="422"/>
      <c r="B18" s="423"/>
      <c r="C18" s="424"/>
      <c r="D18" s="414"/>
      <c r="E18" s="417"/>
      <c r="F18" s="414"/>
      <c r="G18" s="417"/>
      <c r="H18" s="10" t="s">
        <v>23</v>
      </c>
      <c r="I18" s="7">
        <v>38200694.04</v>
      </c>
      <c r="J18" s="8">
        <v>3.46</v>
      </c>
      <c r="K18" s="7">
        <v>31690634.09</v>
      </c>
      <c r="L18" s="8">
        <v>3.32</v>
      </c>
      <c r="M18" s="7">
        <v>26950244.29</v>
      </c>
      <c r="N18" s="336">
        <v>2.59</v>
      </c>
    </row>
    <row r="19" spans="1:14" s="9" customFormat="1" ht="15">
      <c r="A19" s="422"/>
      <c r="B19" s="423"/>
      <c r="C19" s="424"/>
      <c r="D19" s="414"/>
      <c r="E19" s="417"/>
      <c r="F19" s="414"/>
      <c r="G19" s="417"/>
      <c r="H19" s="10" t="s">
        <v>106</v>
      </c>
      <c r="I19" s="7">
        <v>288410284.11</v>
      </c>
      <c r="J19" s="8">
        <v>26.11</v>
      </c>
      <c r="K19" s="7">
        <v>321527944.96</v>
      </c>
      <c r="L19" s="8">
        <v>33.66</v>
      </c>
      <c r="M19" s="7">
        <v>371338277.22</v>
      </c>
      <c r="N19" s="336">
        <v>35.69</v>
      </c>
    </row>
    <row r="20" spans="1:14" s="13" customFormat="1" ht="15">
      <c r="A20" s="422"/>
      <c r="B20" s="423"/>
      <c r="C20" s="424"/>
      <c r="D20" s="414"/>
      <c r="E20" s="417"/>
      <c r="F20" s="414"/>
      <c r="G20" s="417"/>
      <c r="H20" s="10" t="s">
        <v>107</v>
      </c>
      <c r="I20" s="7">
        <v>-11934.93</v>
      </c>
      <c r="J20" s="8">
        <v>0</v>
      </c>
      <c r="K20" s="7">
        <v>-15058.89</v>
      </c>
      <c r="L20" s="8">
        <v>0</v>
      </c>
      <c r="M20" s="7">
        <v>-33620.4</v>
      </c>
      <c r="N20" s="336">
        <v>0</v>
      </c>
    </row>
    <row r="21" spans="1:14" s="13" customFormat="1" ht="15">
      <c r="A21" s="338" t="s">
        <v>108</v>
      </c>
      <c r="B21" s="14">
        <v>84643777.55</v>
      </c>
      <c r="C21" s="15">
        <v>7.66</v>
      </c>
      <c r="D21" s="14">
        <v>80425488.96</v>
      </c>
      <c r="E21" s="15">
        <v>8.42</v>
      </c>
      <c r="F21" s="14">
        <f>SUM(F8:F20)</f>
        <v>77586060.25</v>
      </c>
      <c r="G21" s="15">
        <v>7.46</v>
      </c>
      <c r="H21" s="16" t="s">
        <v>109</v>
      </c>
      <c r="I21" s="14">
        <v>1062050495.44</v>
      </c>
      <c r="J21" s="17">
        <v>96.15</v>
      </c>
      <c r="K21" s="14">
        <v>913512746.34</v>
      </c>
      <c r="L21" s="17">
        <v>95.64</v>
      </c>
      <c r="M21" s="14">
        <v>995135068.37</v>
      </c>
      <c r="N21" s="339">
        <v>95.64</v>
      </c>
    </row>
    <row r="22" spans="1:14" s="9" customFormat="1" ht="15" customHeight="1">
      <c r="A22" s="337" t="s">
        <v>110</v>
      </c>
      <c r="B22" s="6">
        <v>765484.32</v>
      </c>
      <c r="C22" s="11">
        <v>0.07</v>
      </c>
      <c r="D22" s="6">
        <v>1214620.09</v>
      </c>
      <c r="E22" s="11">
        <v>0.13</v>
      </c>
      <c r="F22" s="6">
        <v>907164.35</v>
      </c>
      <c r="G22" s="11">
        <v>0.09</v>
      </c>
      <c r="H22" s="10" t="s">
        <v>242</v>
      </c>
      <c r="I22" s="18">
        <v>38351955.78</v>
      </c>
      <c r="J22" s="19">
        <v>3.47</v>
      </c>
      <c r="K22" s="18">
        <v>38259141.38</v>
      </c>
      <c r="L22" s="19">
        <v>4.01</v>
      </c>
      <c r="M22" s="18">
        <v>40293950.73</v>
      </c>
      <c r="N22" s="340">
        <v>3.87</v>
      </c>
    </row>
    <row r="23" spans="1:14" s="9" customFormat="1" ht="15" customHeight="1">
      <c r="A23" s="337" t="s">
        <v>111</v>
      </c>
      <c r="B23" s="6">
        <v>704293322.85</v>
      </c>
      <c r="C23" s="11">
        <v>63.76</v>
      </c>
      <c r="D23" s="6">
        <v>786772663</v>
      </c>
      <c r="E23" s="11">
        <v>82.38</v>
      </c>
      <c r="F23" s="6">
        <v>879304945.13</v>
      </c>
      <c r="G23" s="11">
        <v>84.51</v>
      </c>
      <c r="H23" s="431" t="s">
        <v>243</v>
      </c>
      <c r="I23" s="428">
        <v>3804741.79</v>
      </c>
      <c r="J23" s="433">
        <v>7.87</v>
      </c>
      <c r="K23" s="428">
        <v>2838753.21</v>
      </c>
      <c r="L23" s="433">
        <v>0.3</v>
      </c>
      <c r="M23" s="428">
        <v>4511337.16</v>
      </c>
      <c r="N23" s="430">
        <v>0.43</v>
      </c>
    </row>
    <row r="24" spans="1:14" s="9" customFormat="1" ht="15">
      <c r="A24" s="337" t="s">
        <v>266</v>
      </c>
      <c r="B24" s="6">
        <v>-413407155.05</v>
      </c>
      <c r="C24" s="11">
        <v>-37.43</v>
      </c>
      <c r="D24" s="6">
        <v>-463823562</v>
      </c>
      <c r="E24" s="11">
        <v>-48.57</v>
      </c>
      <c r="F24" s="6">
        <v>-506492298.52</v>
      </c>
      <c r="G24" s="11">
        <v>-48.68</v>
      </c>
      <c r="H24" s="431"/>
      <c r="I24" s="428"/>
      <c r="J24" s="433"/>
      <c r="K24" s="428"/>
      <c r="L24" s="433"/>
      <c r="M24" s="428"/>
      <c r="N24" s="430"/>
    </row>
    <row r="25" spans="1:14" s="9" customFormat="1" ht="15">
      <c r="A25" s="337" t="s">
        <v>112</v>
      </c>
      <c r="B25" s="6">
        <v>727730583.66</v>
      </c>
      <c r="C25" s="11">
        <v>65.88</v>
      </c>
      <c r="D25" s="6">
        <v>550049007.89</v>
      </c>
      <c r="E25" s="11">
        <v>57.59</v>
      </c>
      <c r="F25" s="6">
        <v>588741172.11</v>
      </c>
      <c r="G25" s="11">
        <v>56.58</v>
      </c>
      <c r="H25" s="431"/>
      <c r="I25" s="428"/>
      <c r="J25" s="433"/>
      <c r="K25" s="428"/>
      <c r="L25" s="433"/>
      <c r="M25" s="428"/>
      <c r="N25" s="430"/>
    </row>
    <row r="26" spans="1:14" s="13" customFormat="1" ht="15">
      <c r="A26" s="337" t="s">
        <v>113</v>
      </c>
      <c r="B26" s="6">
        <v>577233.28</v>
      </c>
      <c r="C26" s="11">
        <v>0.05</v>
      </c>
      <c r="D26" s="6">
        <v>417058.78</v>
      </c>
      <c r="E26" s="11">
        <v>0.04</v>
      </c>
      <c r="F26" s="6">
        <v>419024.45</v>
      </c>
      <c r="G26" s="11">
        <v>0.04</v>
      </c>
      <c r="H26" s="10" t="s">
        <v>24</v>
      </c>
      <c r="I26" s="7">
        <v>396053.6</v>
      </c>
      <c r="J26" s="8">
        <v>0.04</v>
      </c>
      <c r="K26" s="7">
        <v>444635.79</v>
      </c>
      <c r="L26" s="8">
        <v>0.05</v>
      </c>
      <c r="M26" s="7">
        <v>525711.51</v>
      </c>
      <c r="N26" s="336">
        <v>0.05</v>
      </c>
    </row>
    <row r="27" spans="1:14" s="13" customFormat="1" ht="15">
      <c r="A27" s="338" t="s">
        <v>114</v>
      </c>
      <c r="B27" s="14">
        <f>SUM(B22:B26)</f>
        <v>1019959469.06</v>
      </c>
      <c r="C27" s="15">
        <v>92.34</v>
      </c>
      <c r="D27" s="14">
        <f>SUM(D22:D26)</f>
        <v>874629787.76</v>
      </c>
      <c r="E27" s="15">
        <v>91.58</v>
      </c>
      <c r="F27" s="14">
        <f>SUM(F22:F26)</f>
        <v>962880007.5200001</v>
      </c>
      <c r="G27" s="15">
        <f>SUM(G22:G26)</f>
        <v>92.54</v>
      </c>
      <c r="H27" s="16" t="s">
        <v>115</v>
      </c>
      <c r="I27" s="14">
        <v>42552751.17</v>
      </c>
      <c r="J27" s="20">
        <v>3.85</v>
      </c>
      <c r="K27" s="14">
        <v>41542530.383</v>
      </c>
      <c r="L27" s="20">
        <v>4.36</v>
      </c>
      <c r="M27" s="14">
        <v>45330999.4</v>
      </c>
      <c r="N27" s="341">
        <v>4.36</v>
      </c>
    </row>
    <row r="28" spans="1:14" s="21" customFormat="1" ht="15" thickBot="1">
      <c r="A28" s="342" t="s">
        <v>116</v>
      </c>
      <c r="B28" s="343">
        <f>SUM(B21+B27)</f>
        <v>1104603246.61</v>
      </c>
      <c r="C28" s="344">
        <v>1</v>
      </c>
      <c r="D28" s="343">
        <f>SUM(D21+D27)</f>
        <v>955055276.72</v>
      </c>
      <c r="E28" s="344">
        <v>1</v>
      </c>
      <c r="F28" s="343">
        <f>SUM(F21+F27)</f>
        <v>1040466067.7700001</v>
      </c>
      <c r="G28" s="344">
        <v>1</v>
      </c>
      <c r="H28" s="345" t="s">
        <v>117</v>
      </c>
      <c r="I28" s="346">
        <v>1104603246.61</v>
      </c>
      <c r="J28" s="347" t="s">
        <v>267</v>
      </c>
      <c r="K28" s="346">
        <v>955055276.72</v>
      </c>
      <c r="L28" s="347" t="s">
        <v>267</v>
      </c>
      <c r="M28" s="346">
        <f>SUM(M21+M27)</f>
        <v>1040466067.77</v>
      </c>
      <c r="N28" s="348" t="s">
        <v>267</v>
      </c>
    </row>
    <row r="29" spans="1:14" ht="15" customHeight="1">
      <c r="A29" s="22"/>
      <c r="B29" s="22"/>
      <c r="C29" s="22"/>
      <c r="D29" s="22"/>
      <c r="E29" s="22"/>
      <c r="F29" s="22"/>
      <c r="G29" s="22"/>
      <c r="H29" s="23"/>
      <c r="I29" s="24"/>
      <c r="J29" s="25"/>
      <c r="K29" s="24"/>
      <c r="L29" s="25"/>
      <c r="M29" s="24"/>
      <c r="N29" s="25"/>
    </row>
    <row r="30" spans="1:7" ht="15" customHeight="1">
      <c r="A30" s="26"/>
      <c r="B30" s="22"/>
      <c r="C30" s="22"/>
      <c r="D30" s="27"/>
      <c r="E30" s="28"/>
      <c r="F30" s="29"/>
      <c r="G30" s="22"/>
    </row>
    <row r="31" spans="1:7" ht="15" customHeight="1">
      <c r="A31" s="22"/>
      <c r="B31" s="22"/>
      <c r="C31" s="22"/>
      <c r="D31" s="22"/>
      <c r="E31" s="22"/>
      <c r="F31" s="22"/>
      <c r="G31" s="22"/>
    </row>
    <row r="32" spans="1:13" ht="15" customHeight="1">
      <c r="A32" s="22"/>
      <c r="B32" s="22"/>
      <c r="C32" s="22"/>
      <c r="D32" s="29"/>
      <c r="E32" s="22"/>
      <c r="F32" s="22"/>
      <c r="G32" s="22"/>
      <c r="M32" s="30"/>
    </row>
    <row r="33" ht="18.75" customHeight="1">
      <c r="D33" s="30"/>
    </row>
    <row r="34" ht="18.75" customHeight="1">
      <c r="F34" s="30"/>
    </row>
  </sheetData>
  <sheetProtection/>
  <mergeCells count="48">
    <mergeCell ref="J23:J25"/>
    <mergeCell ref="A2:N2"/>
    <mergeCell ref="A3:N3"/>
    <mergeCell ref="K23:K25"/>
    <mergeCell ref="K1:L1"/>
    <mergeCell ref="K6:L6"/>
    <mergeCell ref="K8:K9"/>
    <mergeCell ref="L8:L9"/>
    <mergeCell ref="L23:L25"/>
    <mergeCell ref="E13:E20"/>
    <mergeCell ref="J8:J9"/>
    <mergeCell ref="D6:E6"/>
    <mergeCell ref="F6:G6"/>
    <mergeCell ref="G11:G12"/>
    <mergeCell ref="F13:F20"/>
    <mergeCell ref="G13:G20"/>
    <mergeCell ref="F11:F12"/>
    <mergeCell ref="I6:J6"/>
    <mergeCell ref="M1:N1"/>
    <mergeCell ref="M6:N6"/>
    <mergeCell ref="M8:M9"/>
    <mergeCell ref="N8:N9"/>
    <mergeCell ref="H23:H25"/>
    <mergeCell ref="I8:I9"/>
    <mergeCell ref="I1:J1"/>
    <mergeCell ref="M23:M25"/>
    <mergeCell ref="N23:N25"/>
    <mergeCell ref="I23:I25"/>
    <mergeCell ref="A8:A9"/>
    <mergeCell ref="H8:H9"/>
    <mergeCell ref="A11:A12"/>
    <mergeCell ref="A13:A20"/>
    <mergeCell ref="C11:C12"/>
    <mergeCell ref="D8:D9"/>
    <mergeCell ref="E8:E9"/>
    <mergeCell ref="B13:B20"/>
    <mergeCell ref="C13:C20"/>
    <mergeCell ref="D13:D20"/>
    <mergeCell ref="A6:A7"/>
    <mergeCell ref="H6:H7"/>
    <mergeCell ref="B6:C6"/>
    <mergeCell ref="B11:B12"/>
    <mergeCell ref="B8:B9"/>
    <mergeCell ref="C8:C9"/>
    <mergeCell ref="D11:D12"/>
    <mergeCell ref="E11:E12"/>
    <mergeCell ref="F8:F9"/>
    <mergeCell ref="G8:G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showGridLines="0" zoomScalePageLayoutView="0" workbookViewId="0" topLeftCell="A1">
      <selection activeCell="A1" sqref="A1:IV16384"/>
    </sheetView>
  </sheetViews>
  <sheetFormatPr defaultColWidth="8.00390625" defaultRowHeight="12.75"/>
  <cols>
    <col min="1" max="1" width="63.28125" style="200" customWidth="1"/>
    <col min="2" max="2" width="14.57421875" style="200" customWidth="1"/>
    <col min="3" max="3" width="15.421875" style="196" customWidth="1"/>
    <col min="4" max="4" width="16.28125" style="200" customWidth="1"/>
    <col min="5" max="6" width="15.28125" style="200" customWidth="1"/>
    <col min="7" max="7" width="22.421875" style="200" customWidth="1"/>
    <col min="8" max="16384" width="8.00390625" style="200" customWidth="1"/>
  </cols>
  <sheetData>
    <row r="1" spans="3:6" ht="21.75" customHeight="1">
      <c r="C1" s="200"/>
      <c r="F1" s="200" t="s">
        <v>310</v>
      </c>
    </row>
    <row r="2" ht="21.75" customHeight="1">
      <c r="C2" s="200"/>
    </row>
    <row r="3" spans="1:6" ht="21.75" customHeight="1">
      <c r="A3" s="503" t="s">
        <v>335</v>
      </c>
      <c r="B3" s="503"/>
      <c r="C3" s="503"/>
      <c r="D3" s="503"/>
      <c r="E3" s="503"/>
      <c r="F3" s="503"/>
    </row>
    <row r="4" spans="1:6" ht="15">
      <c r="A4" s="522" t="s">
        <v>258</v>
      </c>
      <c r="B4" s="522"/>
      <c r="C4" s="522"/>
      <c r="D4" s="522"/>
      <c r="E4" s="522"/>
      <c r="F4" s="522"/>
    </row>
    <row r="5" spans="1:2" ht="21.75" customHeight="1">
      <c r="A5" s="378" t="s">
        <v>336</v>
      </c>
      <c r="B5" s="379"/>
    </row>
    <row r="6" ht="15">
      <c r="F6" s="201" t="s">
        <v>298</v>
      </c>
    </row>
    <row r="7" spans="1:6" ht="22.5" customHeight="1">
      <c r="A7" s="523" t="s">
        <v>89</v>
      </c>
      <c r="B7" s="525" t="s">
        <v>321</v>
      </c>
      <c r="C7" s="525" t="s">
        <v>337</v>
      </c>
      <c r="D7" s="528" t="s">
        <v>338</v>
      </c>
      <c r="E7" s="530" t="s">
        <v>289</v>
      </c>
      <c r="F7" s="525" t="s">
        <v>309</v>
      </c>
    </row>
    <row r="8" spans="1:6" ht="39" customHeight="1">
      <c r="A8" s="524"/>
      <c r="B8" s="526"/>
      <c r="C8" s="527"/>
      <c r="D8" s="529"/>
      <c r="E8" s="530"/>
      <c r="F8" s="526"/>
    </row>
    <row r="9" spans="1:6" ht="15">
      <c r="A9" s="283" t="s">
        <v>76</v>
      </c>
      <c r="B9" s="283">
        <v>1</v>
      </c>
      <c r="C9" s="284">
        <v>2</v>
      </c>
      <c r="D9" s="283">
        <v>3</v>
      </c>
      <c r="E9" s="285">
        <v>4</v>
      </c>
      <c r="F9" s="283">
        <v>5</v>
      </c>
    </row>
    <row r="10" spans="1:7" ht="15">
      <c r="A10" s="286" t="s">
        <v>175</v>
      </c>
      <c r="B10" s="287">
        <v>7853426</v>
      </c>
      <c r="C10" s="288">
        <v>8188681</v>
      </c>
      <c r="D10" s="287">
        <v>8276552</v>
      </c>
      <c r="E10" s="289">
        <v>101.0730788023126</v>
      </c>
      <c r="F10" s="287">
        <v>87871</v>
      </c>
      <c r="G10" s="319"/>
    </row>
    <row r="11" spans="1:7" ht="15">
      <c r="A11" s="290" t="s">
        <v>11</v>
      </c>
      <c r="B11" s="291"/>
      <c r="C11" s="292"/>
      <c r="D11" s="291"/>
      <c r="E11" s="293"/>
      <c r="F11" s="294"/>
      <c r="G11" s="319"/>
    </row>
    <row r="12" spans="1:7" ht="15">
      <c r="A12" s="286" t="s">
        <v>176</v>
      </c>
      <c r="B12" s="294">
        <v>7150230</v>
      </c>
      <c r="C12" s="295">
        <v>7646266</v>
      </c>
      <c r="D12" s="294">
        <v>7747444</v>
      </c>
      <c r="E12" s="293">
        <v>101.32323411191815</v>
      </c>
      <c r="F12" s="294">
        <v>101178</v>
      </c>
      <c r="G12" s="319"/>
    </row>
    <row r="13" spans="1:7" ht="15">
      <c r="A13" s="290" t="s">
        <v>11</v>
      </c>
      <c r="B13" s="291"/>
      <c r="C13" s="292"/>
      <c r="D13" s="291"/>
      <c r="E13" s="293"/>
      <c r="F13" s="294"/>
      <c r="G13" s="319"/>
    </row>
    <row r="14" spans="1:7" ht="15">
      <c r="A14" s="286" t="s">
        <v>177</v>
      </c>
      <c r="B14" s="294">
        <v>586449</v>
      </c>
      <c r="C14" s="295">
        <v>595044</v>
      </c>
      <c r="D14" s="294">
        <v>635736</v>
      </c>
      <c r="E14" s="293">
        <v>106.83848589348015</v>
      </c>
      <c r="F14" s="294">
        <v>40692</v>
      </c>
      <c r="G14" s="319"/>
    </row>
    <row r="15" spans="1:7" ht="15">
      <c r="A15" s="290" t="s">
        <v>178</v>
      </c>
      <c r="B15" s="291">
        <v>565535</v>
      </c>
      <c r="C15" s="292">
        <v>576896</v>
      </c>
      <c r="D15" s="291">
        <v>614332</v>
      </c>
      <c r="E15" s="296">
        <v>106.48921122698025</v>
      </c>
      <c r="F15" s="291">
        <v>37436</v>
      </c>
      <c r="G15" s="319"/>
    </row>
    <row r="16" spans="1:7" ht="15">
      <c r="A16" s="290" t="s">
        <v>11</v>
      </c>
      <c r="B16" s="291"/>
      <c r="C16" s="292"/>
      <c r="D16" s="291"/>
      <c r="E16" s="296"/>
      <c r="F16" s="291"/>
      <c r="G16" s="319"/>
    </row>
    <row r="17" spans="1:7" ht="15">
      <c r="A17" s="290" t="s">
        <v>179</v>
      </c>
      <c r="B17" s="291">
        <v>258721</v>
      </c>
      <c r="C17" s="292">
        <v>263394</v>
      </c>
      <c r="D17" s="291">
        <v>282402</v>
      </c>
      <c r="E17" s="296">
        <v>107.21656529761499</v>
      </c>
      <c r="F17" s="291">
        <v>19008</v>
      </c>
      <c r="G17" s="319"/>
    </row>
    <row r="18" spans="1:7" ht="15">
      <c r="A18" s="290" t="s">
        <v>180</v>
      </c>
      <c r="B18" s="291">
        <v>258723</v>
      </c>
      <c r="C18" s="292">
        <v>263394</v>
      </c>
      <c r="D18" s="291">
        <v>282407</v>
      </c>
      <c r="E18" s="296">
        <v>107.21846359446306</v>
      </c>
      <c r="F18" s="291">
        <v>19013</v>
      </c>
      <c r="G18" s="319"/>
    </row>
    <row r="19" spans="1:7" ht="15">
      <c r="A19" s="290" t="s">
        <v>181</v>
      </c>
      <c r="B19" s="291">
        <v>47388</v>
      </c>
      <c r="C19" s="292">
        <v>49163</v>
      </c>
      <c r="D19" s="291">
        <v>48820</v>
      </c>
      <c r="E19" s="296">
        <v>99.30232085104652</v>
      </c>
      <c r="F19" s="291">
        <v>-343</v>
      </c>
      <c r="G19" s="319"/>
    </row>
    <row r="20" spans="1:7" ht="15">
      <c r="A20" s="290" t="s">
        <v>182</v>
      </c>
      <c r="B20" s="291">
        <v>703</v>
      </c>
      <c r="C20" s="292">
        <v>945</v>
      </c>
      <c r="D20" s="291">
        <v>703</v>
      </c>
      <c r="E20" s="296">
        <v>74.39153439153439</v>
      </c>
      <c r="F20" s="291">
        <v>-242</v>
      </c>
      <c r="G20" s="319"/>
    </row>
    <row r="21" spans="1:7" ht="15">
      <c r="A21" s="290" t="s">
        <v>183</v>
      </c>
      <c r="B21" s="291">
        <v>1336</v>
      </c>
      <c r="C21" s="292">
        <v>1456</v>
      </c>
      <c r="D21" s="291">
        <v>1435</v>
      </c>
      <c r="E21" s="296">
        <v>98.5576923076923</v>
      </c>
      <c r="F21" s="291">
        <v>-21</v>
      </c>
      <c r="G21" s="319"/>
    </row>
    <row r="22" spans="1:7" ht="15">
      <c r="A22" s="290" t="s">
        <v>184</v>
      </c>
      <c r="B22" s="291">
        <v>17950</v>
      </c>
      <c r="C22" s="292">
        <v>15474</v>
      </c>
      <c r="D22" s="291">
        <v>17961</v>
      </c>
      <c r="E22" s="296">
        <v>116.07212097712292</v>
      </c>
      <c r="F22" s="291">
        <v>2487</v>
      </c>
      <c r="G22" s="319"/>
    </row>
    <row r="23" spans="1:7" ht="15">
      <c r="A23" s="290" t="s">
        <v>185</v>
      </c>
      <c r="B23" s="291">
        <v>1628</v>
      </c>
      <c r="C23" s="292">
        <v>1218</v>
      </c>
      <c r="D23" s="291">
        <v>2008</v>
      </c>
      <c r="E23" s="296">
        <v>164.86042692939245</v>
      </c>
      <c r="F23" s="291">
        <v>790</v>
      </c>
      <c r="G23" s="319"/>
    </row>
    <row r="24" spans="1:7" ht="15">
      <c r="A24" s="290"/>
      <c r="B24" s="291"/>
      <c r="C24" s="292"/>
      <c r="D24" s="291"/>
      <c r="E24" s="296"/>
      <c r="F24" s="291"/>
      <c r="G24" s="319"/>
    </row>
    <row r="25" spans="1:7" ht="15">
      <c r="A25" s="286" t="s">
        <v>186</v>
      </c>
      <c r="B25" s="294">
        <v>3758532</v>
      </c>
      <c r="C25" s="295">
        <v>4099054</v>
      </c>
      <c r="D25" s="294">
        <v>4069851</v>
      </c>
      <c r="E25" s="293">
        <v>99.28756732650997</v>
      </c>
      <c r="F25" s="294">
        <v>-29203</v>
      </c>
      <c r="G25" s="319"/>
    </row>
    <row r="26" spans="1:7" ht="15">
      <c r="A26" s="290" t="s">
        <v>187</v>
      </c>
      <c r="B26" s="291">
        <v>3130034</v>
      </c>
      <c r="C26" s="292">
        <v>3339166</v>
      </c>
      <c r="D26" s="291">
        <v>3382445</v>
      </c>
      <c r="E26" s="296">
        <v>101.2961020805794</v>
      </c>
      <c r="F26" s="291">
        <v>43279</v>
      </c>
      <c r="G26" s="319"/>
    </row>
    <row r="27" spans="1:7" ht="15">
      <c r="A27" s="290" t="s">
        <v>11</v>
      </c>
      <c r="B27" s="291"/>
      <c r="C27" s="292"/>
      <c r="D27" s="291"/>
      <c r="E27" s="296"/>
      <c r="F27" s="291"/>
      <c r="G27" s="319"/>
    </row>
    <row r="28" spans="1:7" ht="15">
      <c r="A28" s="290" t="s">
        <v>179</v>
      </c>
      <c r="B28" s="291">
        <v>749186</v>
      </c>
      <c r="C28" s="292">
        <v>805107</v>
      </c>
      <c r="D28" s="291">
        <v>817168</v>
      </c>
      <c r="E28" s="296">
        <v>101.4980617483142</v>
      </c>
      <c r="F28" s="291">
        <v>12061</v>
      </c>
      <c r="G28" s="319"/>
    </row>
    <row r="29" spans="1:7" ht="15">
      <c r="A29" s="290" t="s">
        <v>188</v>
      </c>
      <c r="B29" s="291">
        <v>2205028</v>
      </c>
      <c r="C29" s="292">
        <v>2352700</v>
      </c>
      <c r="D29" s="291">
        <v>2383744</v>
      </c>
      <c r="E29" s="296">
        <v>101.31950524928806</v>
      </c>
      <c r="F29" s="291">
        <v>31044</v>
      </c>
      <c r="G29" s="319"/>
    </row>
    <row r="30" spans="1:7" ht="15">
      <c r="A30" s="290" t="s">
        <v>189</v>
      </c>
      <c r="B30" s="291">
        <v>170753</v>
      </c>
      <c r="C30" s="292">
        <v>175179</v>
      </c>
      <c r="D30" s="291">
        <v>176559</v>
      </c>
      <c r="E30" s="296">
        <v>100.78776565684242</v>
      </c>
      <c r="F30" s="291">
        <v>1380</v>
      </c>
      <c r="G30" s="319"/>
    </row>
    <row r="31" spans="1:7" ht="15">
      <c r="A31" s="290" t="s">
        <v>190</v>
      </c>
      <c r="B31" s="291">
        <v>5067</v>
      </c>
      <c r="C31" s="292">
        <v>6180</v>
      </c>
      <c r="D31" s="291">
        <v>4974</v>
      </c>
      <c r="E31" s="296">
        <v>80.48543689320388</v>
      </c>
      <c r="F31" s="291">
        <v>-1206</v>
      </c>
      <c r="G31" s="319"/>
    </row>
    <row r="32" spans="1:7" ht="15">
      <c r="A32" s="290" t="s">
        <v>191</v>
      </c>
      <c r="B32" s="291">
        <v>140379</v>
      </c>
      <c r="C32" s="292">
        <v>126794</v>
      </c>
      <c r="D32" s="291">
        <v>147659</v>
      </c>
      <c r="E32" s="296">
        <v>116.45582598545671</v>
      </c>
      <c r="F32" s="291">
        <v>20865</v>
      </c>
      <c r="G32" s="319"/>
    </row>
    <row r="33" spans="1:7" ht="15">
      <c r="A33" s="290" t="s">
        <v>192</v>
      </c>
      <c r="B33" s="291">
        <v>2731</v>
      </c>
      <c r="C33" s="292">
        <v>2500</v>
      </c>
      <c r="D33" s="291">
        <v>2863</v>
      </c>
      <c r="E33" s="296">
        <v>114.52</v>
      </c>
      <c r="F33" s="291">
        <v>363</v>
      </c>
      <c r="G33" s="319"/>
    </row>
    <row r="34" spans="1:7" ht="15">
      <c r="A34" s="290" t="s">
        <v>193</v>
      </c>
      <c r="B34" s="291">
        <v>8256</v>
      </c>
      <c r="C34" s="292">
        <v>9004</v>
      </c>
      <c r="D34" s="291">
        <v>9057</v>
      </c>
      <c r="E34" s="296">
        <v>100.58862727676588</v>
      </c>
      <c r="F34" s="291">
        <v>53</v>
      </c>
      <c r="G34" s="319"/>
    </row>
    <row r="35" spans="1:7" ht="15">
      <c r="A35" s="290" t="s">
        <v>194</v>
      </c>
      <c r="B35" s="291">
        <v>110481</v>
      </c>
      <c r="C35" s="292">
        <v>118826</v>
      </c>
      <c r="D35" s="291">
        <v>110752</v>
      </c>
      <c r="E35" s="296">
        <v>93.20519078316194</v>
      </c>
      <c r="F35" s="291">
        <v>-8074</v>
      </c>
      <c r="G35" s="319"/>
    </row>
    <row r="36" spans="1:7" ht="15">
      <c r="A36" s="290" t="s">
        <v>195</v>
      </c>
      <c r="B36" s="291">
        <v>366650</v>
      </c>
      <c r="C36" s="292">
        <v>502764</v>
      </c>
      <c r="D36" s="291">
        <v>417040</v>
      </c>
      <c r="E36" s="296">
        <v>82.9494554104908</v>
      </c>
      <c r="F36" s="291">
        <v>-85724</v>
      </c>
      <c r="G36" s="319"/>
    </row>
    <row r="37" spans="1:7" ht="15">
      <c r="A37" s="290" t="s">
        <v>284</v>
      </c>
      <c r="B37" s="291">
        <v>365324</v>
      </c>
      <c r="C37" s="292">
        <v>501059</v>
      </c>
      <c r="D37" s="291">
        <v>415325</v>
      </c>
      <c r="E37" s="296">
        <v>82.88944016572898</v>
      </c>
      <c r="F37" s="291">
        <v>-85734</v>
      </c>
      <c r="G37" s="319"/>
    </row>
    <row r="38" spans="1:7" ht="15">
      <c r="A38" s="290" t="s">
        <v>291</v>
      </c>
      <c r="B38" s="291">
        <v>1</v>
      </c>
      <c r="C38" s="292">
        <v>0</v>
      </c>
      <c r="D38" s="291">
        <v>35</v>
      </c>
      <c r="E38" s="296">
        <v>0</v>
      </c>
      <c r="F38" s="291">
        <v>35</v>
      </c>
      <c r="G38" s="319"/>
    </row>
    <row r="39" spans="1:7" ht="15">
      <c r="A39" s="290"/>
      <c r="B39" s="291"/>
      <c r="C39" s="292"/>
      <c r="D39" s="291"/>
      <c r="E39" s="296"/>
      <c r="F39" s="291"/>
      <c r="G39" s="319"/>
    </row>
    <row r="40" spans="1:7" ht="15">
      <c r="A40" s="286" t="s">
        <v>196</v>
      </c>
      <c r="B40" s="294">
        <v>1232466</v>
      </c>
      <c r="C40" s="295">
        <v>1302854</v>
      </c>
      <c r="D40" s="294">
        <v>1334933</v>
      </c>
      <c r="E40" s="293">
        <v>102.46220988690982</v>
      </c>
      <c r="F40" s="294">
        <v>32079</v>
      </c>
      <c r="G40" s="319"/>
    </row>
    <row r="41" spans="1:7" ht="15">
      <c r="A41" s="290" t="s">
        <v>187</v>
      </c>
      <c r="B41" s="291">
        <v>1139869</v>
      </c>
      <c r="C41" s="292">
        <v>1207693</v>
      </c>
      <c r="D41" s="291">
        <v>1239745</v>
      </c>
      <c r="E41" s="296">
        <v>102.6539857397534</v>
      </c>
      <c r="F41" s="291">
        <v>32052</v>
      </c>
      <c r="G41" s="319"/>
    </row>
    <row r="42" spans="1:7" ht="15">
      <c r="A42" s="290" t="s">
        <v>11</v>
      </c>
      <c r="B42" s="291"/>
      <c r="C42" s="292"/>
      <c r="D42" s="291"/>
      <c r="E42" s="296"/>
      <c r="F42" s="291"/>
      <c r="G42" s="319"/>
    </row>
    <row r="43" spans="1:7" ht="15">
      <c r="A43" s="290" t="s">
        <v>179</v>
      </c>
      <c r="B43" s="291">
        <v>539468</v>
      </c>
      <c r="C43" s="292">
        <v>571631</v>
      </c>
      <c r="D43" s="291">
        <v>588666</v>
      </c>
      <c r="E43" s="296">
        <v>102.98006931044677</v>
      </c>
      <c r="F43" s="291">
        <v>17035</v>
      </c>
      <c r="G43" s="319"/>
    </row>
    <row r="44" spans="1:7" ht="15">
      <c r="A44" s="290" t="s">
        <v>180</v>
      </c>
      <c r="B44" s="291">
        <v>539470</v>
      </c>
      <c r="C44" s="292">
        <v>571631</v>
      </c>
      <c r="D44" s="291">
        <v>588672</v>
      </c>
      <c r="E44" s="296">
        <v>102.98111893861599</v>
      </c>
      <c r="F44" s="291">
        <v>17041</v>
      </c>
      <c r="G44" s="319"/>
    </row>
    <row r="45" spans="1:7" ht="15">
      <c r="A45" s="290" t="s">
        <v>189</v>
      </c>
      <c r="B45" s="291">
        <v>59067</v>
      </c>
      <c r="C45" s="292">
        <v>62142</v>
      </c>
      <c r="D45" s="291">
        <v>60578</v>
      </c>
      <c r="E45" s="296">
        <v>97.48318367609669</v>
      </c>
      <c r="F45" s="291">
        <v>-1564</v>
      </c>
      <c r="G45" s="319"/>
    </row>
    <row r="46" spans="1:7" ht="15">
      <c r="A46" s="290" t="s">
        <v>190</v>
      </c>
      <c r="B46" s="291">
        <v>1864</v>
      </c>
      <c r="C46" s="292">
        <v>2289</v>
      </c>
      <c r="D46" s="291">
        <v>1829</v>
      </c>
      <c r="E46" s="296">
        <v>79.9038881607689</v>
      </c>
      <c r="F46" s="291">
        <v>-460</v>
      </c>
      <c r="G46" s="319"/>
    </row>
    <row r="47" spans="1:7" ht="15">
      <c r="A47" s="290" t="s">
        <v>197</v>
      </c>
      <c r="B47" s="291">
        <v>53388</v>
      </c>
      <c r="C47" s="292">
        <v>51914</v>
      </c>
      <c r="D47" s="291">
        <v>55698</v>
      </c>
      <c r="E47" s="296">
        <v>107.28897792502985</v>
      </c>
      <c r="F47" s="291">
        <v>3784</v>
      </c>
      <c r="G47" s="319"/>
    </row>
    <row r="48" spans="1:7" ht="15">
      <c r="A48" s="290" t="s">
        <v>198</v>
      </c>
      <c r="B48" s="291">
        <v>2752</v>
      </c>
      <c r="C48" s="292">
        <v>3001</v>
      </c>
      <c r="D48" s="291">
        <v>3019</v>
      </c>
      <c r="E48" s="296">
        <v>100.59980006664446</v>
      </c>
      <c r="F48" s="291">
        <v>18</v>
      </c>
      <c r="G48" s="319"/>
    </row>
    <row r="49" spans="1:7" ht="15">
      <c r="A49" s="290" t="s">
        <v>199</v>
      </c>
      <c r="B49" s="291">
        <v>33668</v>
      </c>
      <c r="C49" s="292">
        <v>37117</v>
      </c>
      <c r="D49" s="291">
        <v>33709</v>
      </c>
      <c r="E49" s="296">
        <v>90.81822345555945</v>
      </c>
      <c r="F49" s="291">
        <v>-3408</v>
      </c>
      <c r="G49" s="319"/>
    </row>
    <row r="50" spans="1:7" ht="15">
      <c r="A50" s="290" t="s">
        <v>200</v>
      </c>
      <c r="B50" s="291">
        <v>2789</v>
      </c>
      <c r="C50" s="292">
        <v>3129</v>
      </c>
      <c r="D50" s="291">
        <v>2762</v>
      </c>
      <c r="E50" s="296">
        <v>88.27101310322787</v>
      </c>
      <c r="F50" s="291">
        <v>-367</v>
      </c>
      <c r="G50" s="319"/>
    </row>
    <row r="51" spans="1:7" ht="15">
      <c r="A51" s="290"/>
      <c r="B51" s="291"/>
      <c r="C51" s="292"/>
      <c r="D51" s="291"/>
      <c r="E51" s="296"/>
      <c r="F51" s="291"/>
      <c r="G51" s="319"/>
    </row>
    <row r="52" spans="1:7" ht="15">
      <c r="A52" s="286" t="s">
        <v>201</v>
      </c>
      <c r="B52" s="294">
        <v>161361</v>
      </c>
      <c r="C52" s="295">
        <v>176020</v>
      </c>
      <c r="D52" s="294">
        <v>172717</v>
      </c>
      <c r="E52" s="293">
        <v>98.12350869219408</v>
      </c>
      <c r="F52" s="294">
        <v>-3303</v>
      </c>
      <c r="G52" s="319"/>
    </row>
    <row r="53" spans="1:7" ht="15">
      <c r="A53" s="290" t="s">
        <v>187</v>
      </c>
      <c r="B53" s="291">
        <v>156755</v>
      </c>
      <c r="C53" s="292">
        <v>170543</v>
      </c>
      <c r="D53" s="291">
        <v>168043</v>
      </c>
      <c r="E53" s="296">
        <v>98.53409404079909</v>
      </c>
      <c r="F53" s="291">
        <v>-2500</v>
      </c>
      <c r="G53" s="319"/>
    </row>
    <row r="54" spans="1:7" ht="15">
      <c r="A54" s="290" t="s">
        <v>183</v>
      </c>
      <c r="B54" s="291">
        <v>160</v>
      </c>
      <c r="C54" s="292">
        <v>166</v>
      </c>
      <c r="D54" s="291">
        <v>152</v>
      </c>
      <c r="E54" s="296">
        <v>91.56626506024097</v>
      </c>
      <c r="F54" s="291">
        <v>-14</v>
      </c>
      <c r="G54" s="319"/>
    </row>
    <row r="55" spans="1:7" ht="15">
      <c r="A55" s="290" t="s">
        <v>184</v>
      </c>
      <c r="B55" s="291">
        <v>4139</v>
      </c>
      <c r="C55" s="292">
        <v>4884</v>
      </c>
      <c r="D55" s="291">
        <v>4192</v>
      </c>
      <c r="E55" s="296">
        <v>85.83128583128583</v>
      </c>
      <c r="F55" s="291">
        <v>-692</v>
      </c>
      <c r="G55" s="319"/>
    </row>
    <row r="56" spans="1:7" ht="15">
      <c r="A56" s="290" t="s">
        <v>185</v>
      </c>
      <c r="B56" s="291">
        <v>307</v>
      </c>
      <c r="C56" s="292">
        <v>427</v>
      </c>
      <c r="D56" s="291">
        <v>330</v>
      </c>
      <c r="E56" s="296">
        <v>77.28337236533957</v>
      </c>
      <c r="F56" s="291">
        <v>-97</v>
      </c>
      <c r="G56" s="319"/>
    </row>
    <row r="57" spans="1:7" ht="14.25" customHeight="1">
      <c r="A57" s="290"/>
      <c r="B57" s="291"/>
      <c r="C57" s="292"/>
      <c r="D57" s="291"/>
      <c r="E57" s="296"/>
      <c r="F57" s="291"/>
      <c r="G57" s="319"/>
    </row>
    <row r="58" spans="1:7" ht="15">
      <c r="A58" s="286" t="s">
        <v>202</v>
      </c>
      <c r="B58" s="294">
        <v>43109</v>
      </c>
      <c r="C58" s="295">
        <v>52925</v>
      </c>
      <c r="D58" s="294">
        <v>47054</v>
      </c>
      <c r="E58" s="293">
        <v>88.90694378837978</v>
      </c>
      <c r="F58" s="294">
        <v>-5871</v>
      </c>
      <c r="G58" s="319"/>
    </row>
    <row r="59" spans="1:7" ht="15">
      <c r="A59" s="290" t="s">
        <v>187</v>
      </c>
      <c r="B59" s="291">
        <v>37923</v>
      </c>
      <c r="C59" s="292">
        <v>41888</v>
      </c>
      <c r="D59" s="297">
        <v>41547</v>
      </c>
      <c r="E59" s="296">
        <v>99.18592436974791</v>
      </c>
      <c r="F59" s="291">
        <v>-341</v>
      </c>
      <c r="G59" s="319"/>
    </row>
    <row r="60" spans="1:7" ht="15">
      <c r="A60" s="290" t="s">
        <v>183</v>
      </c>
      <c r="B60" s="291">
        <v>50</v>
      </c>
      <c r="C60" s="292">
        <v>52</v>
      </c>
      <c r="D60" s="297">
        <v>47</v>
      </c>
      <c r="E60" s="296">
        <v>90.38461538461539</v>
      </c>
      <c r="F60" s="291">
        <v>-5</v>
      </c>
      <c r="G60" s="319"/>
    </row>
    <row r="61" spans="1:7" ht="15">
      <c r="A61" s="290" t="s">
        <v>184</v>
      </c>
      <c r="B61" s="291">
        <v>1057</v>
      </c>
      <c r="C61" s="292">
        <v>799</v>
      </c>
      <c r="D61" s="297">
        <v>1055</v>
      </c>
      <c r="E61" s="296">
        <v>132.04005006257822</v>
      </c>
      <c r="F61" s="291">
        <v>256</v>
      </c>
      <c r="G61" s="319"/>
    </row>
    <row r="62" spans="1:7" ht="15">
      <c r="A62" s="290" t="s">
        <v>185</v>
      </c>
      <c r="B62" s="291">
        <v>78</v>
      </c>
      <c r="C62" s="292">
        <v>301</v>
      </c>
      <c r="D62" s="297">
        <v>82</v>
      </c>
      <c r="E62" s="296">
        <v>27.242524916943523</v>
      </c>
      <c r="F62" s="291">
        <v>-219</v>
      </c>
      <c r="G62" s="319"/>
    </row>
    <row r="63" spans="1:7" ht="15">
      <c r="A63" s="290" t="s">
        <v>264</v>
      </c>
      <c r="B63" s="291">
        <v>4001</v>
      </c>
      <c r="C63" s="292">
        <v>9885</v>
      </c>
      <c r="D63" s="297">
        <v>4323</v>
      </c>
      <c r="E63" s="296">
        <v>43.7329286798179</v>
      </c>
      <c r="F63" s="291">
        <v>-5562</v>
      </c>
      <c r="G63" s="319"/>
    </row>
    <row r="64" spans="1:7" ht="15">
      <c r="A64" s="290"/>
      <c r="B64" s="291"/>
      <c r="C64" s="292"/>
      <c r="D64" s="291"/>
      <c r="E64" s="296"/>
      <c r="F64" s="291"/>
      <c r="G64" s="319"/>
    </row>
    <row r="65" spans="1:7" ht="15">
      <c r="A65" s="286" t="s">
        <v>203</v>
      </c>
      <c r="B65" s="294">
        <v>374363</v>
      </c>
      <c r="C65" s="295">
        <v>384364</v>
      </c>
      <c r="D65" s="294">
        <v>409798</v>
      </c>
      <c r="E65" s="293">
        <v>106.61716497903029</v>
      </c>
      <c r="F65" s="294">
        <v>25434</v>
      </c>
      <c r="G65" s="319"/>
    </row>
    <row r="66" spans="1:7" ht="15">
      <c r="A66" s="290" t="s">
        <v>187</v>
      </c>
      <c r="B66" s="291">
        <v>355288</v>
      </c>
      <c r="C66" s="292">
        <v>365098</v>
      </c>
      <c r="D66" s="291">
        <v>387492</v>
      </c>
      <c r="E66" s="296">
        <v>106.13369561049362</v>
      </c>
      <c r="F66" s="291">
        <v>22394</v>
      </c>
      <c r="G66" s="319"/>
    </row>
    <row r="67" spans="1:7" ht="15">
      <c r="A67" s="290" t="s">
        <v>11</v>
      </c>
      <c r="B67" s="291"/>
      <c r="C67" s="292"/>
      <c r="D67" s="291"/>
      <c r="E67" s="296"/>
      <c r="F67" s="291"/>
      <c r="G67" s="319"/>
    </row>
    <row r="68" spans="1:7" ht="15">
      <c r="A68" s="290" t="s">
        <v>179</v>
      </c>
      <c r="B68" s="291">
        <v>177018</v>
      </c>
      <c r="C68" s="292">
        <v>181826</v>
      </c>
      <c r="D68" s="291">
        <v>193149</v>
      </c>
      <c r="E68" s="296">
        <v>106.22738222256443</v>
      </c>
      <c r="F68" s="291">
        <v>11323</v>
      </c>
      <c r="G68" s="319"/>
    </row>
    <row r="69" spans="1:7" ht="15">
      <c r="A69" s="290" t="s">
        <v>180</v>
      </c>
      <c r="B69" s="291">
        <v>177018</v>
      </c>
      <c r="C69" s="292">
        <v>181826</v>
      </c>
      <c r="D69" s="291">
        <v>193153</v>
      </c>
      <c r="E69" s="296">
        <v>106.22958212796848</v>
      </c>
      <c r="F69" s="291">
        <v>11327</v>
      </c>
      <c r="G69" s="319"/>
    </row>
    <row r="70" spans="1:7" ht="15">
      <c r="A70" s="290" t="s">
        <v>204</v>
      </c>
      <c r="B70" s="291">
        <v>1252</v>
      </c>
      <c r="C70" s="292">
        <v>1446</v>
      </c>
      <c r="D70" s="291">
        <v>1190</v>
      </c>
      <c r="E70" s="296">
        <v>82.29598893499308</v>
      </c>
      <c r="F70" s="291">
        <v>-256</v>
      </c>
      <c r="G70" s="319"/>
    </row>
    <row r="71" spans="1:6" ht="15">
      <c r="A71" s="290" t="s">
        <v>183</v>
      </c>
      <c r="B71" s="291">
        <v>422</v>
      </c>
      <c r="C71" s="292">
        <v>444</v>
      </c>
      <c r="D71" s="291">
        <v>395</v>
      </c>
      <c r="E71" s="296">
        <v>88.96396396396396</v>
      </c>
      <c r="F71" s="291">
        <v>-49</v>
      </c>
    </row>
    <row r="72" spans="1:7" ht="15">
      <c r="A72" s="290" t="s">
        <v>184</v>
      </c>
      <c r="B72" s="291">
        <v>9365</v>
      </c>
      <c r="C72" s="292">
        <v>11009</v>
      </c>
      <c r="D72" s="291">
        <v>9283</v>
      </c>
      <c r="E72" s="296">
        <v>84.32191843037515</v>
      </c>
      <c r="F72" s="291">
        <v>-1726</v>
      </c>
      <c r="G72" s="319"/>
    </row>
    <row r="73" spans="1:7" ht="15">
      <c r="A73" s="290" t="s">
        <v>185</v>
      </c>
      <c r="B73" s="291">
        <v>9288</v>
      </c>
      <c r="C73" s="292">
        <v>7813</v>
      </c>
      <c r="D73" s="291">
        <v>12628</v>
      </c>
      <c r="E73" s="296">
        <v>161.62805580442853</v>
      </c>
      <c r="F73" s="291">
        <v>4815</v>
      </c>
      <c r="G73" s="319"/>
    </row>
    <row r="74" spans="1:7" ht="15">
      <c r="A74" s="290"/>
      <c r="B74" s="291"/>
      <c r="C74" s="292"/>
      <c r="D74" s="291"/>
      <c r="E74" s="296"/>
      <c r="F74" s="291"/>
      <c r="G74" s="319"/>
    </row>
    <row r="75" spans="1:7" ht="15">
      <c r="A75" s="286" t="s">
        <v>205</v>
      </c>
      <c r="B75" s="294">
        <v>991416</v>
      </c>
      <c r="C75" s="295">
        <v>1033645</v>
      </c>
      <c r="D75" s="294">
        <v>1074607</v>
      </c>
      <c r="E75" s="293">
        <v>103.96286926362532</v>
      </c>
      <c r="F75" s="294">
        <v>40962</v>
      </c>
      <c r="G75" s="319"/>
    </row>
    <row r="76" spans="1:7" ht="15">
      <c r="A76" s="290" t="s">
        <v>187</v>
      </c>
      <c r="B76" s="291">
        <v>942614</v>
      </c>
      <c r="C76" s="292">
        <v>990244</v>
      </c>
      <c r="D76" s="291">
        <v>1024789</v>
      </c>
      <c r="E76" s="296">
        <v>103.48853413906068</v>
      </c>
      <c r="F76" s="291">
        <v>34545</v>
      </c>
      <c r="G76" s="319"/>
    </row>
    <row r="77" spans="1:7" ht="15">
      <c r="A77" s="290" t="s">
        <v>11</v>
      </c>
      <c r="B77" s="291"/>
      <c r="C77" s="292"/>
      <c r="D77" s="291"/>
      <c r="E77" s="296"/>
      <c r="F77" s="291"/>
      <c r="G77" s="319"/>
    </row>
    <row r="78" spans="1:7" ht="15">
      <c r="A78" s="290" t="s">
        <v>180</v>
      </c>
      <c r="B78" s="291">
        <v>889883</v>
      </c>
      <c r="C78" s="292">
        <v>935283</v>
      </c>
      <c r="D78" s="291">
        <v>970572</v>
      </c>
      <c r="E78" s="296">
        <v>103.77308258569866</v>
      </c>
      <c r="F78" s="291">
        <v>35289</v>
      </c>
      <c r="G78" s="319"/>
    </row>
    <row r="79" spans="1:7" ht="15">
      <c r="A79" s="290" t="s">
        <v>189</v>
      </c>
      <c r="B79" s="291">
        <v>51252</v>
      </c>
      <c r="C79" s="292">
        <v>53143</v>
      </c>
      <c r="D79" s="291">
        <v>52769</v>
      </c>
      <c r="E79" s="296">
        <v>99.29623845097191</v>
      </c>
      <c r="F79" s="291">
        <v>-374</v>
      </c>
      <c r="G79" s="319"/>
    </row>
    <row r="80" spans="1:7" ht="15">
      <c r="A80" s="290" t="s">
        <v>206</v>
      </c>
      <c r="B80" s="291">
        <v>1479</v>
      </c>
      <c r="C80" s="292">
        <v>1818</v>
      </c>
      <c r="D80" s="291">
        <v>1448</v>
      </c>
      <c r="E80" s="296">
        <v>79.64796479647966</v>
      </c>
      <c r="F80" s="291">
        <v>-370</v>
      </c>
      <c r="G80" s="319"/>
    </row>
    <row r="81" spans="1:7" ht="15">
      <c r="A81" s="290" t="s">
        <v>197</v>
      </c>
      <c r="B81" s="291">
        <v>17737</v>
      </c>
      <c r="C81" s="292">
        <v>17300</v>
      </c>
      <c r="D81" s="291">
        <v>18569</v>
      </c>
      <c r="E81" s="296">
        <v>107.33526011560694</v>
      </c>
      <c r="F81" s="291">
        <v>1269</v>
      </c>
      <c r="G81" s="319"/>
    </row>
    <row r="82" spans="1:7" ht="15">
      <c r="A82" s="290" t="s">
        <v>198</v>
      </c>
      <c r="B82" s="291">
        <v>2177</v>
      </c>
      <c r="C82" s="292">
        <v>2370</v>
      </c>
      <c r="D82" s="291">
        <v>2389</v>
      </c>
      <c r="E82" s="296">
        <v>100.80168776371308</v>
      </c>
      <c r="F82" s="291">
        <v>19</v>
      </c>
      <c r="G82" s="319"/>
    </row>
    <row r="83" spans="1:7" ht="15">
      <c r="A83" s="290" t="s">
        <v>199</v>
      </c>
      <c r="B83" s="291">
        <v>28801</v>
      </c>
      <c r="C83" s="292">
        <v>23684</v>
      </c>
      <c r="D83" s="291">
        <v>28773</v>
      </c>
      <c r="E83" s="296">
        <v>121.48707988515453</v>
      </c>
      <c r="F83" s="291">
        <v>5089</v>
      </c>
      <c r="G83" s="319"/>
    </row>
    <row r="84" spans="1:7" ht="15">
      <c r="A84" s="290" t="s">
        <v>200</v>
      </c>
      <c r="B84" s="291">
        <v>87</v>
      </c>
      <c r="C84" s="292">
        <v>47</v>
      </c>
      <c r="D84" s="291">
        <v>87</v>
      </c>
      <c r="E84" s="296">
        <v>185.1063829787234</v>
      </c>
      <c r="F84" s="291">
        <v>40</v>
      </c>
      <c r="G84" s="319"/>
    </row>
    <row r="85" spans="1:7" ht="15">
      <c r="A85" s="290"/>
      <c r="B85" s="291"/>
      <c r="C85" s="292"/>
      <c r="D85" s="298"/>
      <c r="E85" s="296"/>
      <c r="F85" s="291"/>
      <c r="G85" s="319"/>
    </row>
    <row r="86" spans="1:7" ht="15">
      <c r="A86" s="290"/>
      <c r="B86" s="291"/>
      <c r="C86" s="292"/>
      <c r="D86" s="298"/>
      <c r="E86" s="296"/>
      <c r="F86" s="291"/>
      <c r="G86" s="319"/>
    </row>
    <row r="87" spans="1:7" ht="15">
      <c r="A87" s="286" t="s">
        <v>207</v>
      </c>
      <c r="B87" s="294">
        <v>2534</v>
      </c>
      <c r="C87" s="299">
        <v>2360</v>
      </c>
      <c r="D87" s="294">
        <v>2748</v>
      </c>
      <c r="E87" s="293">
        <v>116.44067796610169</v>
      </c>
      <c r="F87" s="294">
        <v>388</v>
      </c>
      <c r="G87" s="319"/>
    </row>
    <row r="88" spans="1:7" ht="15">
      <c r="A88" s="290" t="s">
        <v>208</v>
      </c>
      <c r="B88" s="291">
        <v>1100</v>
      </c>
      <c r="C88" s="292">
        <v>1230</v>
      </c>
      <c r="D88" s="291">
        <v>1254</v>
      </c>
      <c r="E88" s="296">
        <v>101.95121951219512</v>
      </c>
      <c r="F88" s="291">
        <v>24</v>
      </c>
      <c r="G88" s="319"/>
    </row>
    <row r="89" spans="1:7" ht="15">
      <c r="A89" s="290" t="s">
        <v>209</v>
      </c>
      <c r="B89" s="291">
        <v>43</v>
      </c>
      <c r="C89" s="292">
        <v>72</v>
      </c>
      <c r="D89" s="291">
        <v>49</v>
      </c>
      <c r="E89" s="296">
        <v>68.05555555555556</v>
      </c>
      <c r="F89" s="291">
        <v>-23</v>
      </c>
      <c r="G89" s="319"/>
    </row>
    <row r="90" spans="1:7" ht="15">
      <c r="A90" s="290" t="s">
        <v>210</v>
      </c>
      <c r="B90" s="291">
        <v>1391</v>
      </c>
      <c r="C90" s="292">
        <v>1058</v>
      </c>
      <c r="D90" s="298">
        <v>1444</v>
      </c>
      <c r="E90" s="296">
        <v>136.48393194706995</v>
      </c>
      <c r="F90" s="291">
        <v>386</v>
      </c>
      <c r="G90" s="319"/>
    </row>
    <row r="91" spans="1:7" ht="15">
      <c r="A91" s="290" t="s">
        <v>311</v>
      </c>
      <c r="B91" s="291">
        <v>0</v>
      </c>
      <c r="C91" s="292">
        <v>0</v>
      </c>
      <c r="D91" s="298">
        <v>1</v>
      </c>
      <c r="E91" s="296">
        <v>0</v>
      </c>
      <c r="F91" s="291">
        <v>1</v>
      </c>
      <c r="G91" s="319"/>
    </row>
    <row r="92" spans="1:7" ht="15">
      <c r="A92" s="290"/>
      <c r="B92" s="291"/>
      <c r="C92" s="292"/>
      <c r="D92" s="291"/>
      <c r="E92" s="296"/>
      <c r="F92" s="291"/>
      <c r="G92" s="319"/>
    </row>
    <row r="93" spans="1:7" ht="15">
      <c r="A93" s="286" t="s">
        <v>211</v>
      </c>
      <c r="B93" s="294">
        <v>7150230</v>
      </c>
      <c r="C93" s="299">
        <v>7646266</v>
      </c>
      <c r="D93" s="294">
        <v>7747444</v>
      </c>
      <c r="E93" s="293">
        <v>101.32323411191815</v>
      </c>
      <c r="F93" s="294">
        <v>101178</v>
      </c>
      <c r="G93" s="319"/>
    </row>
    <row r="94" spans="1:7" ht="15">
      <c r="A94" s="290" t="s">
        <v>187</v>
      </c>
      <c r="B94" s="291">
        <v>6328018</v>
      </c>
      <c r="C94" s="300">
        <v>6691528</v>
      </c>
      <c r="D94" s="291">
        <v>6858393</v>
      </c>
      <c r="E94" s="296">
        <v>102.49367558500839</v>
      </c>
      <c r="F94" s="291">
        <v>166865</v>
      </c>
      <c r="G94" s="319"/>
    </row>
    <row r="95" spans="1:7" ht="15">
      <c r="A95" s="290" t="s">
        <v>11</v>
      </c>
      <c r="B95" s="291"/>
      <c r="C95" s="300"/>
      <c r="D95" s="291"/>
      <c r="E95" s="296"/>
      <c r="F95" s="291"/>
      <c r="G95" s="319"/>
    </row>
    <row r="96" spans="1:7" ht="15">
      <c r="A96" s="290" t="s">
        <v>179</v>
      </c>
      <c r="B96" s="291">
        <v>1724393</v>
      </c>
      <c r="C96" s="300">
        <v>1821958</v>
      </c>
      <c r="D96" s="291">
        <v>1881385</v>
      </c>
      <c r="E96" s="296">
        <v>103.26171075293722</v>
      </c>
      <c r="F96" s="291">
        <v>59427</v>
      </c>
      <c r="G96" s="319"/>
    </row>
    <row r="97" spans="1:7" ht="15">
      <c r="A97" s="290" t="s">
        <v>188</v>
      </c>
      <c r="B97" s="291">
        <v>4264800</v>
      </c>
      <c r="C97" s="300">
        <v>4517265</v>
      </c>
      <c r="D97" s="291">
        <v>4628138</v>
      </c>
      <c r="E97" s="296">
        <v>102.45442762379449</v>
      </c>
      <c r="F97" s="291">
        <v>110873</v>
      </c>
      <c r="G97" s="319"/>
    </row>
    <row r="98" spans="1:7" ht="15">
      <c r="A98" s="290" t="s">
        <v>212</v>
      </c>
      <c r="B98" s="291">
        <v>328460</v>
      </c>
      <c r="C98" s="300">
        <v>339627</v>
      </c>
      <c r="D98" s="291">
        <v>338726</v>
      </c>
      <c r="E98" s="296">
        <v>99.7347089601239</v>
      </c>
      <c r="F98" s="291">
        <v>-901</v>
      </c>
      <c r="G98" s="319"/>
    </row>
    <row r="99" spans="1:7" ht="15">
      <c r="A99" s="290" t="s">
        <v>213</v>
      </c>
      <c r="B99" s="291">
        <v>10365</v>
      </c>
      <c r="C99" s="300">
        <v>12678</v>
      </c>
      <c r="D99" s="291">
        <v>10144</v>
      </c>
      <c r="E99" s="296">
        <v>80.01262028711153</v>
      </c>
      <c r="F99" s="291">
        <v>-2534</v>
      </c>
      <c r="G99" s="319"/>
    </row>
    <row r="100" spans="1:7" ht="15">
      <c r="A100" s="290" t="s">
        <v>191</v>
      </c>
      <c r="B100" s="291">
        <v>211504</v>
      </c>
      <c r="C100" s="300">
        <v>196008</v>
      </c>
      <c r="D100" s="291">
        <v>221926</v>
      </c>
      <c r="E100" s="296">
        <v>113.22292967633973</v>
      </c>
      <c r="F100" s="291">
        <v>25918</v>
      </c>
      <c r="G100" s="319"/>
    </row>
    <row r="101" spans="1:7" ht="15">
      <c r="A101" s="290" t="s">
        <v>192</v>
      </c>
      <c r="B101" s="291">
        <v>2731</v>
      </c>
      <c r="C101" s="300">
        <v>2500</v>
      </c>
      <c r="D101" s="291">
        <v>2863</v>
      </c>
      <c r="E101" s="296">
        <v>114.52</v>
      </c>
      <c r="F101" s="291">
        <v>363</v>
      </c>
      <c r="G101" s="319"/>
    </row>
    <row r="102" spans="1:7" ht="15">
      <c r="A102" s="290" t="s">
        <v>193</v>
      </c>
      <c r="B102" s="291">
        <v>15153</v>
      </c>
      <c r="C102" s="300">
        <v>16493</v>
      </c>
      <c r="D102" s="291">
        <v>16494</v>
      </c>
      <c r="E102" s="296">
        <v>100.00606317831809</v>
      </c>
      <c r="F102" s="291">
        <v>1</v>
      </c>
      <c r="G102" s="319"/>
    </row>
    <row r="103" spans="1:7" ht="15">
      <c r="A103" s="290" t="s">
        <v>194</v>
      </c>
      <c r="B103" s="291">
        <v>205461</v>
      </c>
      <c r="C103" s="300">
        <v>211793</v>
      </c>
      <c r="D103" s="291">
        <v>205725</v>
      </c>
      <c r="E103" s="296">
        <v>97.13493835962473</v>
      </c>
      <c r="F103" s="291">
        <v>-6068</v>
      </c>
      <c r="G103" s="319"/>
    </row>
    <row r="104" spans="1:7" ht="15">
      <c r="A104" s="290" t="s">
        <v>195</v>
      </c>
      <c r="B104" s="291">
        <v>382218</v>
      </c>
      <c r="C104" s="300">
        <v>516757</v>
      </c>
      <c r="D104" s="291">
        <v>436381</v>
      </c>
      <c r="E104" s="296">
        <v>84.44607426701525</v>
      </c>
      <c r="F104" s="291">
        <v>-80376</v>
      </c>
      <c r="G104" s="319"/>
    </row>
    <row r="105" spans="1:7" ht="15">
      <c r="A105" s="290" t="s">
        <v>291</v>
      </c>
      <c r="B105" s="291">
        <v>1</v>
      </c>
      <c r="C105" s="300">
        <v>0</v>
      </c>
      <c r="D105" s="291">
        <v>35</v>
      </c>
      <c r="E105" s="296">
        <v>0</v>
      </c>
      <c r="F105" s="291">
        <v>35</v>
      </c>
      <c r="G105" s="319"/>
    </row>
    <row r="106" spans="1:7" ht="15">
      <c r="A106" s="290" t="s">
        <v>285</v>
      </c>
      <c r="B106" s="291">
        <v>4001</v>
      </c>
      <c r="C106" s="300">
        <v>9885</v>
      </c>
      <c r="D106" s="291">
        <v>4323</v>
      </c>
      <c r="E106" s="296">
        <v>43.7329286798179</v>
      </c>
      <c r="F106" s="291">
        <v>-5562</v>
      </c>
      <c r="G106" s="319"/>
    </row>
    <row r="107" spans="1:7" ht="15">
      <c r="A107" s="290" t="s">
        <v>286</v>
      </c>
      <c r="B107" s="291">
        <v>1100</v>
      </c>
      <c r="C107" s="300">
        <v>1230</v>
      </c>
      <c r="D107" s="291">
        <v>1254</v>
      </c>
      <c r="E107" s="296">
        <v>101.95121951219512</v>
      </c>
      <c r="F107" s="291">
        <v>24</v>
      </c>
      <c r="G107" s="319"/>
    </row>
    <row r="108" spans="1:7" ht="14.25" customHeight="1">
      <c r="A108" s="290" t="s">
        <v>287</v>
      </c>
      <c r="B108" s="291">
        <v>43</v>
      </c>
      <c r="C108" s="300">
        <v>72</v>
      </c>
      <c r="D108" s="291">
        <v>49</v>
      </c>
      <c r="E108" s="296">
        <v>68.05555555555556</v>
      </c>
      <c r="F108" s="291">
        <v>-23</v>
      </c>
      <c r="G108" s="319"/>
    </row>
    <row r="109" spans="1:7" ht="14.25" customHeight="1">
      <c r="A109" s="290" t="s">
        <v>312</v>
      </c>
      <c r="B109" s="291">
        <v>0</v>
      </c>
      <c r="C109" s="300">
        <v>0</v>
      </c>
      <c r="D109" s="291">
        <v>1</v>
      </c>
      <c r="E109" s="296">
        <v>0</v>
      </c>
      <c r="F109" s="291">
        <v>1</v>
      </c>
      <c r="G109" s="319"/>
    </row>
    <row r="110" spans="1:6" ht="14.25" customHeight="1">
      <c r="A110" s="301"/>
      <c r="B110" s="302"/>
      <c r="C110" s="303"/>
      <c r="D110" s="302"/>
      <c r="E110" s="304"/>
      <c r="F110" s="302"/>
    </row>
    <row r="111" spans="1:5" ht="15">
      <c r="A111" s="167"/>
      <c r="B111" s="319"/>
      <c r="C111" s="319"/>
      <c r="D111" s="305"/>
      <c r="E111" s="305"/>
    </row>
    <row r="112" spans="1:5" ht="15">
      <c r="A112" s="328" t="s">
        <v>339</v>
      </c>
      <c r="C112" s="305"/>
      <c r="D112" s="380"/>
      <c r="E112" s="305"/>
    </row>
    <row r="113" spans="1:5" ht="15">
      <c r="A113" s="381"/>
      <c r="C113" s="306"/>
      <c r="D113" s="305"/>
      <c r="E113" s="305"/>
    </row>
    <row r="114" spans="4:5" ht="15">
      <c r="D114" s="305"/>
      <c r="E114" s="305"/>
    </row>
    <row r="115" spans="1:5" ht="15">
      <c r="A115" s="381"/>
      <c r="C115" s="305"/>
      <c r="D115" s="305"/>
      <c r="E115" s="305"/>
    </row>
    <row r="116" spans="2:5" ht="15">
      <c r="B116" s="164"/>
      <c r="C116" s="305"/>
      <c r="D116" s="305"/>
      <c r="E116" s="305"/>
    </row>
    <row r="117" spans="1:5" ht="15">
      <c r="A117" s="164"/>
      <c r="B117" s="164"/>
      <c r="C117" s="305"/>
      <c r="D117" s="305"/>
      <c r="E117" s="305"/>
    </row>
    <row r="118" spans="1:5" ht="15">
      <c r="A118" s="164"/>
      <c r="B118" s="305"/>
      <c r="C118" s="382"/>
      <c r="D118" s="383"/>
      <c r="E118" s="383"/>
    </row>
    <row r="119" spans="1:5" ht="15">
      <c r="A119" s="201"/>
      <c r="B119" s="319"/>
      <c r="C119" s="382"/>
      <c r="D119" s="305"/>
      <c r="E119" s="305"/>
    </row>
    <row r="120" spans="2:5" ht="15">
      <c r="B120" s="319"/>
      <c r="C120" s="382"/>
      <c r="D120" s="305"/>
      <c r="E120" s="305"/>
    </row>
    <row r="121" spans="1:5" ht="16.5" customHeight="1">
      <c r="A121" s="201"/>
      <c r="C121" s="382"/>
      <c r="D121" s="384"/>
      <c r="E121" s="384"/>
    </row>
    <row r="122" spans="3:5" ht="15">
      <c r="C122" s="305"/>
      <c r="D122" s="305"/>
      <c r="E122" s="305"/>
    </row>
    <row r="123" spans="3:5" ht="15">
      <c r="C123" s="319"/>
      <c r="D123" s="319"/>
      <c r="E123" s="319"/>
    </row>
    <row r="124" spans="3:5" ht="15">
      <c r="C124" s="319"/>
      <c r="D124" s="331"/>
      <c r="E124" s="331"/>
    </row>
    <row r="125" spans="3:5" ht="15">
      <c r="C125" s="319"/>
      <c r="D125" s="319"/>
      <c r="E125" s="319"/>
    </row>
    <row r="126" spans="3:4" ht="15">
      <c r="C126" s="319"/>
      <c r="D126" s="319"/>
    </row>
    <row r="127" spans="3:4" ht="15">
      <c r="C127" s="319"/>
      <c r="D127" s="319"/>
    </row>
    <row r="128" spans="3:5" ht="15">
      <c r="C128" s="319"/>
      <c r="D128" s="331"/>
      <c r="E128" s="319"/>
    </row>
    <row r="129" spans="3:5" ht="15">
      <c r="C129" s="319"/>
      <c r="D129" s="319"/>
      <c r="E129" s="319"/>
    </row>
    <row r="130" spans="3:5" ht="15">
      <c r="C130" s="319"/>
      <c r="D130" s="319"/>
      <c r="E130" s="319"/>
    </row>
    <row r="131" ht="15">
      <c r="C131" s="200"/>
    </row>
    <row r="132" spans="3:5" ht="15">
      <c r="C132" s="319"/>
      <c r="D132" s="319"/>
      <c r="E132" s="319"/>
    </row>
    <row r="133" ht="15">
      <c r="C133" s="319"/>
    </row>
    <row r="134" ht="15">
      <c r="C134" s="200"/>
    </row>
    <row r="135" spans="3:5" ht="15">
      <c r="C135" s="200"/>
      <c r="D135" s="319"/>
      <c r="E135" s="319"/>
    </row>
    <row r="137" spans="3:4" ht="15">
      <c r="C137" s="306"/>
      <c r="D137" s="319"/>
    </row>
    <row r="138" spans="4:5" ht="15">
      <c r="D138" s="319"/>
      <c r="E138" s="319"/>
    </row>
    <row r="139" spans="4:5" ht="15">
      <c r="D139" s="319"/>
      <c r="E139" s="319"/>
    </row>
    <row r="140" spans="2:3" ht="15">
      <c r="B140" s="319"/>
      <c r="C140" s="319"/>
    </row>
    <row r="142" ht="15">
      <c r="C142" s="306"/>
    </row>
    <row r="143" spans="3:5" ht="15">
      <c r="C143" s="306"/>
      <c r="D143" s="319"/>
      <c r="E143" s="319"/>
    </row>
    <row r="144" ht="15">
      <c r="C144" s="306"/>
    </row>
    <row r="146" spans="4:5" ht="15">
      <c r="D146" s="196"/>
      <c r="E146" s="196"/>
    </row>
    <row r="147" spans="4:5" ht="15">
      <c r="D147" s="196"/>
      <c r="E147" s="196"/>
    </row>
    <row r="148" spans="4:5" ht="15">
      <c r="D148" s="196"/>
      <c r="E148" s="196"/>
    </row>
    <row r="154" spans="4:5" ht="15">
      <c r="D154" s="319"/>
      <c r="E154" s="319"/>
    </row>
    <row r="157" ht="15">
      <c r="C157" s="200"/>
    </row>
    <row r="158" spans="3:5" ht="15">
      <c r="C158" s="200"/>
      <c r="D158" s="319"/>
      <c r="E158" s="319"/>
    </row>
    <row r="160" spans="2:4" ht="15">
      <c r="B160" s="319"/>
      <c r="C160" s="319"/>
      <c r="D160" s="319"/>
    </row>
    <row r="161" ht="15">
      <c r="B161" s="319"/>
    </row>
    <row r="162" ht="15">
      <c r="D162" s="319"/>
    </row>
    <row r="163" ht="15">
      <c r="D163" s="319"/>
    </row>
    <row r="166" ht="15">
      <c r="D166" s="319"/>
    </row>
    <row r="168" ht="15">
      <c r="C168" s="200"/>
    </row>
    <row r="169" ht="15">
      <c r="C169" s="200"/>
    </row>
    <row r="171" ht="15">
      <c r="C171" s="200"/>
    </row>
    <row r="172" ht="15">
      <c r="C172" s="200"/>
    </row>
    <row r="173" ht="15">
      <c r="C173" s="200"/>
    </row>
    <row r="174" ht="15">
      <c r="C174" s="200"/>
    </row>
    <row r="175" ht="15">
      <c r="C175" s="200"/>
    </row>
  </sheetData>
  <sheetProtection/>
  <mergeCells count="8">
    <mergeCell ref="A3:F3"/>
    <mergeCell ref="A4:F4"/>
    <mergeCell ref="A7:A8"/>
    <mergeCell ref="B7:B8"/>
    <mergeCell ref="C7:C8"/>
    <mergeCell ref="D7:D8"/>
    <mergeCell ref="E7:E8"/>
    <mergeCell ref="F7:F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showGridLines="0" zoomScalePageLayoutView="0" workbookViewId="0" topLeftCell="A1">
      <selection activeCell="A1" sqref="A1:IV16384"/>
    </sheetView>
  </sheetViews>
  <sheetFormatPr defaultColWidth="8.00390625" defaultRowHeight="12.75"/>
  <cols>
    <col min="1" max="1" width="63.28125" style="200" customWidth="1"/>
    <col min="2" max="2" width="14.57421875" style="200" customWidth="1"/>
    <col min="3" max="3" width="15.421875" style="196" customWidth="1"/>
    <col min="4" max="4" width="16.28125" style="200" customWidth="1"/>
    <col min="5" max="5" width="15.28125" style="200" customWidth="1"/>
    <col min="6" max="6" width="16.28125" style="200" customWidth="1"/>
    <col min="7" max="7" width="22.421875" style="200" customWidth="1"/>
    <col min="8" max="16384" width="8.00390625" style="200" customWidth="1"/>
  </cols>
  <sheetData>
    <row r="1" spans="1:6" s="309" customFormat="1" ht="21.75" customHeight="1">
      <c r="A1" s="307"/>
      <c r="B1" s="308"/>
      <c r="F1" s="310" t="s">
        <v>313</v>
      </c>
    </row>
    <row r="2" s="309" customFormat="1" ht="21.75" customHeight="1">
      <c r="B2" s="308"/>
    </row>
    <row r="3" spans="1:5" s="309" customFormat="1" ht="21.75" customHeight="1">
      <c r="A3" s="531" t="s">
        <v>340</v>
      </c>
      <c r="B3" s="531"/>
      <c r="C3" s="531"/>
      <c r="D3" s="531"/>
      <c r="E3" s="531"/>
    </row>
    <row r="4" spans="1:5" s="309" customFormat="1" ht="15">
      <c r="A4" s="522" t="s">
        <v>258</v>
      </c>
      <c r="B4" s="522"/>
      <c r="C4" s="522"/>
      <c r="D4" s="522"/>
      <c r="E4" s="522"/>
    </row>
    <row r="5" spans="1:2" ht="21.75" customHeight="1">
      <c r="A5" s="378" t="s">
        <v>336</v>
      </c>
      <c r="B5" s="379"/>
    </row>
    <row r="6" ht="15">
      <c r="F6" s="201" t="s">
        <v>298</v>
      </c>
    </row>
    <row r="7" spans="1:6" ht="22.5" customHeight="1">
      <c r="A7" s="523" t="s">
        <v>89</v>
      </c>
      <c r="B7" s="525" t="s">
        <v>321</v>
      </c>
      <c r="C7" s="525" t="s">
        <v>337</v>
      </c>
      <c r="D7" s="528" t="s">
        <v>338</v>
      </c>
      <c r="E7" s="530" t="s">
        <v>289</v>
      </c>
      <c r="F7" s="525" t="s">
        <v>309</v>
      </c>
    </row>
    <row r="8" spans="1:6" ht="39" customHeight="1">
      <c r="A8" s="524"/>
      <c r="B8" s="526"/>
      <c r="C8" s="527"/>
      <c r="D8" s="529"/>
      <c r="E8" s="530"/>
      <c r="F8" s="526"/>
    </row>
    <row r="9" spans="1:6" ht="15">
      <c r="A9" s="283" t="s">
        <v>76</v>
      </c>
      <c r="B9" s="283">
        <v>1</v>
      </c>
      <c r="C9" s="284">
        <v>2</v>
      </c>
      <c r="D9" s="283">
        <v>3</v>
      </c>
      <c r="E9" s="285">
        <v>4</v>
      </c>
      <c r="F9" s="283">
        <v>5</v>
      </c>
    </row>
    <row r="10" spans="1:7" ht="15">
      <c r="A10" s="286" t="s">
        <v>214</v>
      </c>
      <c r="B10" s="294">
        <v>7150230</v>
      </c>
      <c r="C10" s="299">
        <v>7646266</v>
      </c>
      <c r="D10" s="294">
        <v>7747444</v>
      </c>
      <c r="E10" s="293">
        <v>101.32323411191815</v>
      </c>
      <c r="F10" s="294">
        <v>101178</v>
      </c>
      <c r="G10" s="319"/>
    </row>
    <row r="11" spans="1:7" ht="15">
      <c r="A11" s="290" t="s">
        <v>11</v>
      </c>
      <c r="B11" s="291"/>
      <c r="C11" s="300"/>
      <c r="D11" s="291"/>
      <c r="E11" s="296"/>
      <c r="F11" s="291"/>
      <c r="G11" s="319"/>
    </row>
    <row r="12" spans="1:7" ht="15">
      <c r="A12" s="290" t="s">
        <v>215</v>
      </c>
      <c r="B12" s="291">
        <v>572445</v>
      </c>
      <c r="C12" s="300">
        <v>580827</v>
      </c>
      <c r="D12" s="291">
        <v>620561</v>
      </c>
      <c r="E12" s="296">
        <v>106.8409354248339</v>
      </c>
      <c r="F12" s="291">
        <v>39734</v>
      </c>
      <c r="G12" s="319"/>
    </row>
    <row r="13" spans="1:7" ht="15">
      <c r="A13" s="290" t="s">
        <v>216</v>
      </c>
      <c r="B13" s="291">
        <v>3677391</v>
      </c>
      <c r="C13" s="300">
        <v>4013019</v>
      </c>
      <c r="D13" s="291">
        <v>3982471</v>
      </c>
      <c r="E13" s="296">
        <v>99.23877758864337</v>
      </c>
      <c r="F13" s="291">
        <v>-30548</v>
      </c>
      <c r="G13" s="319"/>
    </row>
    <row r="14" spans="1:7" ht="15">
      <c r="A14" s="290" t="s">
        <v>217</v>
      </c>
      <c r="B14" s="291">
        <v>1203020</v>
      </c>
      <c r="C14" s="300">
        <v>1271733</v>
      </c>
      <c r="D14" s="291">
        <v>1303033</v>
      </c>
      <c r="E14" s="296">
        <v>102.46120844548345</v>
      </c>
      <c r="F14" s="291">
        <v>31300</v>
      </c>
      <c r="G14" s="319"/>
    </row>
    <row r="15" spans="1:7" ht="15">
      <c r="A15" s="290" t="s">
        <v>218</v>
      </c>
      <c r="B15" s="291">
        <v>4880411</v>
      </c>
      <c r="C15" s="300">
        <v>5284752</v>
      </c>
      <c r="D15" s="291">
        <v>5285504</v>
      </c>
      <c r="E15" s="296">
        <v>100.0142296175866</v>
      </c>
      <c r="F15" s="291">
        <v>752</v>
      </c>
      <c r="G15" s="319"/>
    </row>
    <row r="16" spans="1:7" ht="15">
      <c r="A16" s="290" t="s">
        <v>219</v>
      </c>
      <c r="B16" s="291">
        <v>157500</v>
      </c>
      <c r="C16" s="300">
        <v>171810</v>
      </c>
      <c r="D16" s="291">
        <v>168583</v>
      </c>
      <c r="E16" s="296">
        <v>98.1217624119667</v>
      </c>
      <c r="F16" s="291">
        <v>-3227</v>
      </c>
      <c r="G16" s="319"/>
    </row>
    <row r="17" spans="1:7" ht="15">
      <c r="A17" s="290" t="s">
        <v>220</v>
      </c>
      <c r="B17" s="291">
        <v>42173</v>
      </c>
      <c r="C17" s="300">
        <v>51902</v>
      </c>
      <c r="D17" s="291">
        <v>46032</v>
      </c>
      <c r="E17" s="296">
        <v>88.6902238834727</v>
      </c>
      <c r="F17" s="291">
        <v>-5870</v>
      </c>
      <c r="G17" s="319"/>
    </row>
    <row r="18" spans="1:7" ht="15">
      <c r="A18" s="290" t="s">
        <v>221</v>
      </c>
      <c r="B18" s="291">
        <v>365611</v>
      </c>
      <c r="C18" s="300">
        <v>375337</v>
      </c>
      <c r="D18" s="291">
        <v>400275</v>
      </c>
      <c r="E18" s="296">
        <v>106.64416244601517</v>
      </c>
      <c r="F18" s="291">
        <v>24938</v>
      </c>
      <c r="G18" s="319"/>
    </row>
    <row r="19" spans="1:7" ht="15">
      <c r="A19" s="290" t="s">
        <v>222</v>
      </c>
      <c r="B19" s="291">
        <v>967676</v>
      </c>
      <c r="C19" s="300">
        <v>1008896</v>
      </c>
      <c r="D19" s="291">
        <v>1048876</v>
      </c>
      <c r="E19" s="296">
        <v>103.96274739913727</v>
      </c>
      <c r="F19" s="291">
        <v>39980</v>
      </c>
      <c r="G19" s="319"/>
    </row>
    <row r="20" spans="1:7" ht="15">
      <c r="A20" s="290" t="s">
        <v>223</v>
      </c>
      <c r="B20" s="291">
        <v>164414</v>
      </c>
      <c r="C20" s="300">
        <v>172742</v>
      </c>
      <c r="D20" s="291">
        <v>177613</v>
      </c>
      <c r="E20" s="296">
        <v>102.81981220548563</v>
      </c>
      <c r="F20" s="291">
        <v>4871</v>
      </c>
      <c r="G20" s="319"/>
    </row>
    <row r="21" spans="1:7" ht="15">
      <c r="A21" s="290" t="s">
        <v>91</v>
      </c>
      <c r="B21" s="291"/>
      <c r="C21" s="300"/>
      <c r="D21" s="291"/>
      <c r="E21" s="296"/>
      <c r="F21" s="291"/>
      <c r="G21" s="331"/>
    </row>
    <row r="22" spans="1:7" ht="15">
      <c r="A22" s="290" t="s">
        <v>92</v>
      </c>
      <c r="B22" s="291">
        <v>161880</v>
      </c>
      <c r="C22" s="300">
        <v>170382</v>
      </c>
      <c r="D22" s="291">
        <v>174865</v>
      </c>
      <c r="E22" s="296">
        <v>102.63114648260967</v>
      </c>
      <c r="F22" s="291">
        <v>4483</v>
      </c>
      <c r="G22" s="319"/>
    </row>
    <row r="23" spans="1:7" ht="15">
      <c r="A23" s="290" t="s">
        <v>224</v>
      </c>
      <c r="B23" s="291">
        <v>1091</v>
      </c>
      <c r="C23" s="300">
        <v>1205</v>
      </c>
      <c r="D23" s="291">
        <v>1243</v>
      </c>
      <c r="E23" s="296">
        <v>103.15352697095437</v>
      </c>
      <c r="F23" s="291">
        <v>38</v>
      </c>
      <c r="G23" s="319"/>
    </row>
    <row r="24" spans="1:7" ht="15">
      <c r="A24" s="290" t="s">
        <v>225</v>
      </c>
      <c r="B24" s="291">
        <v>43</v>
      </c>
      <c r="C24" s="300">
        <v>72</v>
      </c>
      <c r="D24" s="291">
        <v>49</v>
      </c>
      <c r="E24" s="296">
        <v>68.05555555555556</v>
      </c>
      <c r="F24" s="291">
        <v>-23</v>
      </c>
      <c r="G24" s="319"/>
    </row>
    <row r="25" spans="1:7" ht="15">
      <c r="A25" s="290" t="s">
        <v>226</v>
      </c>
      <c r="B25" s="291">
        <v>9</v>
      </c>
      <c r="C25" s="300">
        <v>25</v>
      </c>
      <c r="D25" s="291">
        <v>11</v>
      </c>
      <c r="E25" s="296">
        <v>44</v>
      </c>
      <c r="F25" s="291">
        <v>-14</v>
      </c>
      <c r="G25" s="319"/>
    </row>
    <row r="26" spans="1:7" ht="15">
      <c r="A26" s="290" t="s">
        <v>227</v>
      </c>
      <c r="B26" s="291">
        <v>1391</v>
      </c>
      <c r="C26" s="300">
        <v>1058</v>
      </c>
      <c r="D26" s="298">
        <v>1444</v>
      </c>
      <c r="E26" s="296">
        <v>136.48393194706995</v>
      </c>
      <c r="F26" s="291">
        <v>386</v>
      </c>
      <c r="G26" s="319"/>
    </row>
    <row r="27" spans="1:7" ht="15">
      <c r="A27" s="290" t="s">
        <v>314</v>
      </c>
      <c r="B27" s="291">
        <v>0</v>
      </c>
      <c r="C27" s="300">
        <v>0</v>
      </c>
      <c r="D27" s="291">
        <v>1</v>
      </c>
      <c r="E27" s="296">
        <v>0</v>
      </c>
      <c r="F27" s="291">
        <v>1</v>
      </c>
      <c r="G27" s="319"/>
    </row>
    <row r="28" spans="1:6" ht="15">
      <c r="A28" s="301"/>
      <c r="B28" s="302"/>
      <c r="C28" s="303"/>
      <c r="D28" s="302"/>
      <c r="E28" s="304"/>
      <c r="F28" s="302"/>
    </row>
    <row r="29" spans="1:7" ht="15">
      <c r="A29" s="286" t="s">
        <v>290</v>
      </c>
      <c r="B29" s="294">
        <v>703196</v>
      </c>
      <c r="C29" s="295">
        <v>542415</v>
      </c>
      <c r="D29" s="294">
        <v>529108</v>
      </c>
      <c r="E29" s="293">
        <v>97.5467123881161</v>
      </c>
      <c r="F29" s="294">
        <v>-13307</v>
      </c>
      <c r="G29" s="319"/>
    </row>
    <row r="30" spans="1:7" ht="15">
      <c r="A30" s="290" t="s">
        <v>11</v>
      </c>
      <c r="B30" s="291"/>
      <c r="C30" s="292"/>
      <c r="D30" s="291"/>
      <c r="E30" s="296"/>
      <c r="F30" s="291"/>
      <c r="G30" s="319"/>
    </row>
    <row r="31" spans="1:7" ht="15">
      <c r="A31" s="290" t="s">
        <v>215</v>
      </c>
      <c r="B31" s="291">
        <v>52250</v>
      </c>
      <c r="C31" s="292">
        <v>35000</v>
      </c>
      <c r="D31" s="291">
        <v>55810</v>
      </c>
      <c r="E31" s="296">
        <v>159.45714285714286</v>
      </c>
      <c r="F31" s="291">
        <v>20810</v>
      </c>
      <c r="G31" s="319"/>
    </row>
    <row r="32" spans="1:7" ht="15">
      <c r="A32" s="290" t="s">
        <v>216</v>
      </c>
      <c r="B32" s="291">
        <v>369689</v>
      </c>
      <c r="C32" s="292">
        <v>287376</v>
      </c>
      <c r="D32" s="291">
        <v>215752</v>
      </c>
      <c r="E32" s="296">
        <v>75.0765547575302</v>
      </c>
      <c r="F32" s="291">
        <v>-71624</v>
      </c>
      <c r="G32" s="319"/>
    </row>
    <row r="33" spans="1:7" ht="15">
      <c r="A33" s="290" t="s">
        <v>217</v>
      </c>
      <c r="B33" s="291">
        <v>167754</v>
      </c>
      <c r="C33" s="292">
        <v>146263</v>
      </c>
      <c r="D33" s="291">
        <v>151708</v>
      </c>
      <c r="E33" s="296">
        <v>103.72274601232027</v>
      </c>
      <c r="F33" s="291">
        <v>5445</v>
      </c>
      <c r="G33" s="319"/>
    </row>
    <row r="34" spans="1:7" ht="15">
      <c r="A34" s="290" t="s">
        <v>218</v>
      </c>
      <c r="B34" s="291">
        <v>537443</v>
      </c>
      <c r="C34" s="292">
        <v>433639</v>
      </c>
      <c r="D34" s="291">
        <v>367460</v>
      </c>
      <c r="E34" s="296">
        <v>84.73868817149749</v>
      </c>
      <c r="F34" s="291">
        <v>-66179</v>
      </c>
      <c r="G34" s="319"/>
    </row>
    <row r="35" spans="1:7" ht="15">
      <c r="A35" s="290" t="s">
        <v>219</v>
      </c>
      <c r="B35" s="291">
        <v>19657</v>
      </c>
      <c r="C35" s="292">
        <v>3000</v>
      </c>
      <c r="D35" s="291">
        <v>21835</v>
      </c>
      <c r="E35" s="296">
        <v>727.8333333333334</v>
      </c>
      <c r="F35" s="291">
        <v>18835</v>
      </c>
      <c r="G35" s="319"/>
    </row>
    <row r="36" spans="1:7" ht="15">
      <c r="A36" s="290" t="s">
        <v>220</v>
      </c>
      <c r="B36" s="291">
        <v>6517</v>
      </c>
      <c r="C36" s="292">
        <v>3000</v>
      </c>
      <c r="D36" s="291">
        <v>8327</v>
      </c>
      <c r="E36" s="296">
        <v>277.56666666666666</v>
      </c>
      <c r="F36" s="291">
        <v>5327</v>
      </c>
      <c r="G36" s="319"/>
    </row>
    <row r="37" spans="1:7" ht="15">
      <c r="A37" s="290" t="s">
        <v>221</v>
      </c>
      <c r="B37" s="291">
        <v>36720</v>
      </c>
      <c r="C37" s="292">
        <v>20000</v>
      </c>
      <c r="D37" s="291">
        <v>33701</v>
      </c>
      <c r="E37" s="296">
        <v>168.505</v>
      </c>
      <c r="F37" s="291">
        <v>13701</v>
      </c>
      <c r="G37" s="319"/>
    </row>
    <row r="38" spans="1:7" ht="15">
      <c r="A38" s="290" t="s">
        <v>300</v>
      </c>
      <c r="B38" s="291">
        <v>50609</v>
      </c>
      <c r="C38" s="292">
        <v>47776</v>
      </c>
      <c r="D38" s="291">
        <v>41975</v>
      </c>
      <c r="E38" s="296">
        <v>0</v>
      </c>
      <c r="F38" s="291">
        <v>-5801</v>
      </c>
      <c r="G38" s="319"/>
    </row>
    <row r="39" spans="1:7" ht="15">
      <c r="A39" s="311" t="s">
        <v>299</v>
      </c>
      <c r="B39" s="312">
        <v>38200</v>
      </c>
      <c r="C39" s="313">
        <v>47776</v>
      </c>
      <c r="D39" s="312">
        <v>31690</v>
      </c>
      <c r="E39" s="296">
        <v>0</v>
      </c>
      <c r="F39" s="291">
        <v>-16086</v>
      </c>
      <c r="G39" s="319"/>
    </row>
    <row r="40" spans="1:7" ht="15">
      <c r="A40" s="290" t="s">
        <v>315</v>
      </c>
      <c r="B40" s="291">
        <v>0</v>
      </c>
      <c r="C40" s="292">
        <v>0</v>
      </c>
      <c r="D40" s="291">
        <v>0</v>
      </c>
      <c r="E40" s="296">
        <v>0</v>
      </c>
      <c r="F40" s="291"/>
      <c r="G40" s="319"/>
    </row>
    <row r="41" spans="1:7" ht="15">
      <c r="A41" s="301"/>
      <c r="B41" s="302"/>
      <c r="C41" s="314"/>
      <c r="D41" s="302"/>
      <c r="E41" s="304"/>
      <c r="F41" s="302"/>
      <c r="G41" s="319"/>
    </row>
    <row r="42" spans="1:7" ht="15">
      <c r="A42" s="286" t="s">
        <v>93</v>
      </c>
      <c r="B42" s="294">
        <v>7853426</v>
      </c>
      <c r="C42" s="299">
        <v>8188681</v>
      </c>
      <c r="D42" s="294">
        <v>8276552</v>
      </c>
      <c r="E42" s="293">
        <v>101.0730788023126</v>
      </c>
      <c r="F42" s="294">
        <v>87871</v>
      </c>
      <c r="G42" s="319"/>
    </row>
    <row r="43" spans="1:7" ht="15">
      <c r="A43" s="290" t="s">
        <v>11</v>
      </c>
      <c r="B43" s="291"/>
      <c r="C43" s="300"/>
      <c r="D43" s="291"/>
      <c r="E43" s="296"/>
      <c r="F43" s="291"/>
      <c r="G43" s="319"/>
    </row>
    <row r="44" spans="1:7" ht="15">
      <c r="A44" s="290" t="s">
        <v>215</v>
      </c>
      <c r="B44" s="291">
        <v>624695</v>
      </c>
      <c r="C44" s="300">
        <v>615827</v>
      </c>
      <c r="D44" s="291">
        <v>676371</v>
      </c>
      <c r="E44" s="296">
        <v>109.83133250084845</v>
      </c>
      <c r="F44" s="291">
        <v>60544</v>
      </c>
      <c r="G44" s="319"/>
    </row>
    <row r="45" spans="1:6" ht="15">
      <c r="A45" s="290" t="s">
        <v>216</v>
      </c>
      <c r="B45" s="291">
        <v>4047080</v>
      </c>
      <c r="C45" s="300">
        <v>4300395</v>
      </c>
      <c r="D45" s="315">
        <v>4198223</v>
      </c>
      <c r="E45" s="296">
        <v>97.62412522570601</v>
      </c>
      <c r="F45" s="291">
        <v>-102172</v>
      </c>
    </row>
    <row r="46" spans="1:6" ht="15">
      <c r="A46" s="290" t="s">
        <v>217</v>
      </c>
      <c r="B46" s="291">
        <v>1370774</v>
      </c>
      <c r="C46" s="300">
        <v>1417996</v>
      </c>
      <c r="D46" s="291">
        <v>1454741</v>
      </c>
      <c r="E46" s="296">
        <v>102.59133312082686</v>
      </c>
      <c r="F46" s="291">
        <v>36745</v>
      </c>
    </row>
    <row r="47" spans="1:6" ht="15">
      <c r="A47" s="290" t="s">
        <v>218</v>
      </c>
      <c r="B47" s="291">
        <v>5417854</v>
      </c>
      <c r="C47" s="300">
        <v>5718391</v>
      </c>
      <c r="D47" s="291">
        <v>5652964</v>
      </c>
      <c r="E47" s="296">
        <v>98.85584948633279</v>
      </c>
      <c r="F47" s="291">
        <v>-65427</v>
      </c>
    </row>
    <row r="48" spans="1:6" ht="15">
      <c r="A48" s="290" t="s">
        <v>219</v>
      </c>
      <c r="B48" s="291">
        <v>177157</v>
      </c>
      <c r="C48" s="300">
        <v>174810</v>
      </c>
      <c r="D48" s="291">
        <v>190418</v>
      </c>
      <c r="E48" s="296">
        <v>108.92855099822665</v>
      </c>
      <c r="F48" s="291">
        <v>15608</v>
      </c>
    </row>
    <row r="49" spans="1:6" ht="15">
      <c r="A49" s="290" t="s">
        <v>220</v>
      </c>
      <c r="B49" s="291">
        <v>48690</v>
      </c>
      <c r="C49" s="300">
        <v>54902</v>
      </c>
      <c r="D49" s="291">
        <v>54359</v>
      </c>
      <c r="E49" s="296">
        <v>99.01096499216786</v>
      </c>
      <c r="F49" s="291">
        <v>-543</v>
      </c>
    </row>
    <row r="50" spans="1:6" ht="15">
      <c r="A50" s="290" t="s">
        <v>221</v>
      </c>
      <c r="B50" s="291">
        <v>402331</v>
      </c>
      <c r="C50" s="300">
        <v>395337</v>
      </c>
      <c r="D50" s="291">
        <v>433976</v>
      </c>
      <c r="E50" s="296">
        <v>109.7736867533269</v>
      </c>
      <c r="F50" s="291">
        <v>38639</v>
      </c>
    </row>
    <row r="51" spans="1:6" ht="15">
      <c r="A51" s="290" t="s">
        <v>222</v>
      </c>
      <c r="B51" s="291">
        <v>1018285</v>
      </c>
      <c r="C51" s="300">
        <v>1056672</v>
      </c>
      <c r="D51" s="291">
        <v>1090851</v>
      </c>
      <c r="E51" s="296">
        <v>103.2345893522304</v>
      </c>
      <c r="F51" s="291">
        <v>34179</v>
      </c>
    </row>
    <row r="52" spans="1:7" ht="15">
      <c r="A52" s="290" t="s">
        <v>223</v>
      </c>
      <c r="B52" s="291">
        <v>164414</v>
      </c>
      <c r="C52" s="300">
        <v>172742</v>
      </c>
      <c r="D52" s="291">
        <v>177613</v>
      </c>
      <c r="E52" s="296">
        <v>102.81981220548563</v>
      </c>
      <c r="F52" s="291">
        <v>4871</v>
      </c>
      <c r="G52" s="331"/>
    </row>
    <row r="53" spans="1:6" ht="15">
      <c r="A53" s="301"/>
      <c r="B53" s="302"/>
      <c r="C53" s="314"/>
      <c r="D53" s="302"/>
      <c r="E53" s="304"/>
      <c r="F53" s="302"/>
    </row>
    <row r="54" spans="1:7" ht="15">
      <c r="A54" s="286" t="s">
        <v>94</v>
      </c>
      <c r="B54" s="294">
        <v>7324318</v>
      </c>
      <c r="C54" s="333">
        <v>7640731</v>
      </c>
      <c r="D54" s="287">
        <v>7710844</v>
      </c>
      <c r="E54" s="293">
        <v>100.91762162547013</v>
      </c>
      <c r="F54" s="294">
        <v>70113</v>
      </c>
      <c r="G54" s="319"/>
    </row>
    <row r="55" spans="1:7" ht="15">
      <c r="A55" s="290" t="s">
        <v>11</v>
      </c>
      <c r="B55" s="296"/>
      <c r="C55" s="292"/>
      <c r="D55" s="291"/>
      <c r="E55" s="296"/>
      <c r="F55" s="291"/>
      <c r="G55" s="319"/>
    </row>
    <row r="56" spans="1:7" ht="15">
      <c r="A56" s="290" t="s">
        <v>215</v>
      </c>
      <c r="B56" s="291">
        <v>473885</v>
      </c>
      <c r="C56" s="292">
        <v>535041</v>
      </c>
      <c r="D56" s="291">
        <v>564812</v>
      </c>
      <c r="E56" s="296">
        <v>105.56424647830727</v>
      </c>
      <c r="F56" s="291">
        <v>29771</v>
      </c>
      <c r="G56" s="385"/>
    </row>
    <row r="57" spans="1:7" ht="15">
      <c r="A57" s="290" t="s">
        <v>216</v>
      </c>
      <c r="B57" s="291">
        <v>5571328</v>
      </c>
      <c r="C57" s="292">
        <v>5845743</v>
      </c>
      <c r="D57" s="291">
        <v>5838508</v>
      </c>
      <c r="E57" s="296">
        <v>99.87623472328497</v>
      </c>
      <c r="F57" s="291">
        <v>-7235</v>
      </c>
      <c r="G57" s="385"/>
    </row>
    <row r="58" spans="1:7" ht="15">
      <c r="A58" s="290" t="s">
        <v>217</v>
      </c>
      <c r="B58" s="291">
        <v>914066</v>
      </c>
      <c r="C58" s="292">
        <v>933897</v>
      </c>
      <c r="D58" s="291">
        <v>927753</v>
      </c>
      <c r="E58" s="296">
        <v>99.34211160331385</v>
      </c>
      <c r="F58" s="291">
        <v>-6144</v>
      </c>
      <c r="G58" s="385"/>
    </row>
    <row r="59" spans="1:7" ht="15">
      <c r="A59" s="290" t="s">
        <v>218</v>
      </c>
      <c r="B59" s="291">
        <v>6485394</v>
      </c>
      <c r="C59" s="292">
        <v>6779640</v>
      </c>
      <c r="D59" s="291">
        <v>6766261</v>
      </c>
      <c r="E59" s="296">
        <v>99.80265913824333</v>
      </c>
      <c r="F59" s="291">
        <v>-13379</v>
      </c>
      <c r="G59" s="385"/>
    </row>
    <row r="60" spans="1:7" ht="15">
      <c r="A60" s="290" t="s">
        <v>219</v>
      </c>
      <c r="B60" s="291">
        <v>47322</v>
      </c>
      <c r="C60" s="292">
        <v>50250</v>
      </c>
      <c r="D60" s="291">
        <v>48425</v>
      </c>
      <c r="E60" s="296">
        <v>96.3681592039801</v>
      </c>
      <c r="F60" s="291">
        <v>-1825</v>
      </c>
      <c r="G60" s="385"/>
    </row>
    <row r="61" spans="1:7" ht="15">
      <c r="A61" s="290" t="s">
        <v>220</v>
      </c>
      <c r="B61" s="291">
        <v>13363</v>
      </c>
      <c r="C61" s="292">
        <v>16696</v>
      </c>
      <c r="D61" s="291">
        <v>13028</v>
      </c>
      <c r="E61" s="296">
        <v>78.03066602779109</v>
      </c>
      <c r="F61" s="291">
        <v>-3668</v>
      </c>
      <c r="G61" s="385"/>
    </row>
    <row r="62" spans="1:7" ht="15">
      <c r="A62" s="290" t="s">
        <v>221</v>
      </c>
      <c r="B62" s="291">
        <v>171630</v>
      </c>
      <c r="C62" s="292">
        <v>153104</v>
      </c>
      <c r="D62" s="291">
        <v>167655</v>
      </c>
      <c r="E62" s="296">
        <v>109.50399728289268</v>
      </c>
      <c r="F62" s="291">
        <v>14551</v>
      </c>
      <c r="G62" s="385"/>
    </row>
    <row r="63" spans="1:7" ht="15">
      <c r="A63" s="290" t="s">
        <v>223</v>
      </c>
      <c r="B63" s="291">
        <v>132724</v>
      </c>
      <c r="C63" s="292">
        <v>106000</v>
      </c>
      <c r="D63" s="291">
        <v>150663</v>
      </c>
      <c r="E63" s="296">
        <v>142.13490566037737</v>
      </c>
      <c r="F63" s="291">
        <v>44663</v>
      </c>
      <c r="G63" s="385"/>
    </row>
    <row r="64" spans="1:6" ht="15">
      <c r="A64" s="301"/>
      <c r="B64" s="302"/>
      <c r="C64" s="314"/>
      <c r="D64" s="302"/>
      <c r="E64" s="304"/>
      <c r="F64" s="302"/>
    </row>
    <row r="65" spans="1:6" ht="15">
      <c r="A65" s="286" t="s">
        <v>95</v>
      </c>
      <c r="B65" s="294">
        <v>-174088</v>
      </c>
      <c r="C65" s="299">
        <v>5535</v>
      </c>
      <c r="D65" s="294">
        <v>36600</v>
      </c>
      <c r="E65" s="386" t="s">
        <v>292</v>
      </c>
      <c r="F65" s="294">
        <v>31065</v>
      </c>
    </row>
    <row r="66" spans="1:6" ht="15">
      <c r="A66" s="290" t="s">
        <v>11</v>
      </c>
      <c r="B66" s="291"/>
      <c r="C66" s="300"/>
      <c r="D66" s="291"/>
      <c r="E66" s="296"/>
      <c r="F66" s="291"/>
    </row>
    <row r="67" spans="1:6" ht="15">
      <c r="A67" s="290" t="s">
        <v>215</v>
      </c>
      <c r="B67" s="291">
        <v>98560</v>
      </c>
      <c r="C67" s="300">
        <v>45786</v>
      </c>
      <c r="D67" s="291">
        <v>55749</v>
      </c>
      <c r="E67" s="296">
        <v>121.75992661512251</v>
      </c>
      <c r="F67" s="291">
        <v>9963</v>
      </c>
    </row>
    <row r="68" spans="1:6" ht="15">
      <c r="A68" s="290" t="s">
        <v>216</v>
      </c>
      <c r="B68" s="291">
        <v>-1893937</v>
      </c>
      <c r="C68" s="300">
        <v>-1832724</v>
      </c>
      <c r="D68" s="291">
        <v>-1856037</v>
      </c>
      <c r="E68" s="296">
        <v>101.27204096197791</v>
      </c>
      <c r="F68" s="291">
        <v>-23313</v>
      </c>
    </row>
    <row r="69" spans="1:6" ht="15">
      <c r="A69" s="290" t="s">
        <v>217</v>
      </c>
      <c r="B69" s="291">
        <v>288954</v>
      </c>
      <c r="C69" s="300">
        <v>337836</v>
      </c>
      <c r="D69" s="291">
        <v>375280</v>
      </c>
      <c r="E69" s="296">
        <v>111.08348429415456</v>
      </c>
      <c r="F69" s="291">
        <v>37444</v>
      </c>
    </row>
    <row r="70" spans="1:6" ht="15">
      <c r="A70" s="290" t="s">
        <v>218</v>
      </c>
      <c r="B70" s="291">
        <v>-1604983</v>
      </c>
      <c r="C70" s="300">
        <v>-1494888</v>
      </c>
      <c r="D70" s="291">
        <v>-1480757</v>
      </c>
      <c r="E70" s="296">
        <v>99.05471179111747</v>
      </c>
      <c r="F70" s="291">
        <v>14131</v>
      </c>
    </row>
    <row r="71" spans="1:6" ht="15">
      <c r="A71" s="290" t="s">
        <v>219</v>
      </c>
      <c r="B71" s="291">
        <v>110178</v>
      </c>
      <c r="C71" s="300">
        <v>121560</v>
      </c>
      <c r="D71" s="291">
        <v>120158</v>
      </c>
      <c r="E71" s="296">
        <v>98.84666008555446</v>
      </c>
      <c r="F71" s="291">
        <v>-1402</v>
      </c>
    </row>
    <row r="72" spans="1:6" ht="15">
      <c r="A72" s="290" t="s">
        <v>220</v>
      </c>
      <c r="B72" s="291">
        <v>28810</v>
      </c>
      <c r="C72" s="300">
        <v>35206</v>
      </c>
      <c r="D72" s="291">
        <v>33004</v>
      </c>
      <c r="E72" s="296">
        <v>93.74538430949269</v>
      </c>
      <c r="F72" s="291">
        <v>-2202</v>
      </c>
    </row>
    <row r="73" spans="1:6" ht="15">
      <c r="A73" s="290" t="s">
        <v>221</v>
      </c>
      <c r="B73" s="291">
        <v>193981</v>
      </c>
      <c r="C73" s="300">
        <v>222233</v>
      </c>
      <c r="D73" s="291">
        <v>232620</v>
      </c>
      <c r="E73" s="296">
        <v>104.67392331471923</v>
      </c>
      <c r="F73" s="291">
        <v>10387</v>
      </c>
    </row>
    <row r="74" spans="1:6" ht="15">
      <c r="A74" s="290" t="s">
        <v>222</v>
      </c>
      <c r="B74" s="291">
        <v>967676</v>
      </c>
      <c r="C74" s="300">
        <v>1008896</v>
      </c>
      <c r="D74" s="291">
        <v>1048876</v>
      </c>
      <c r="E74" s="296">
        <v>103.96274739913727</v>
      </c>
      <c r="F74" s="291">
        <v>39980</v>
      </c>
    </row>
    <row r="75" spans="1:6" ht="15">
      <c r="A75" s="290" t="s">
        <v>223</v>
      </c>
      <c r="B75" s="291">
        <v>31690</v>
      </c>
      <c r="C75" s="300">
        <v>66742</v>
      </c>
      <c r="D75" s="291">
        <v>26950</v>
      </c>
      <c r="E75" s="296">
        <v>40.379371310419224</v>
      </c>
      <c r="F75" s="291">
        <v>-39792</v>
      </c>
    </row>
    <row r="76" spans="1:6" ht="15">
      <c r="A76" s="301"/>
      <c r="B76" s="302"/>
      <c r="C76" s="314"/>
      <c r="D76" s="302"/>
      <c r="E76" s="304"/>
      <c r="F76" s="302"/>
    </row>
    <row r="77" spans="1:6" ht="15">
      <c r="A77" s="286" t="s">
        <v>96</v>
      </c>
      <c r="B77" s="294">
        <v>529108</v>
      </c>
      <c r="C77" s="299">
        <v>547950</v>
      </c>
      <c r="D77" s="294">
        <v>565708</v>
      </c>
      <c r="E77" s="293">
        <v>103.24080664294189</v>
      </c>
      <c r="F77" s="294">
        <v>17758</v>
      </c>
    </row>
    <row r="78" spans="1:6" ht="15">
      <c r="A78" s="290" t="s">
        <v>11</v>
      </c>
      <c r="B78" s="291"/>
      <c r="C78" s="300"/>
      <c r="D78" s="291"/>
      <c r="E78" s="296"/>
      <c r="F78" s="291"/>
    </row>
    <row r="79" spans="1:6" ht="15">
      <c r="A79" s="290" t="s">
        <v>215</v>
      </c>
      <c r="B79" s="291">
        <v>150810</v>
      </c>
      <c r="C79" s="300">
        <v>80786</v>
      </c>
      <c r="D79" s="291">
        <v>111559</v>
      </c>
      <c r="E79" s="296">
        <v>138.0919961379447</v>
      </c>
      <c r="F79" s="291">
        <v>30773</v>
      </c>
    </row>
    <row r="80" spans="1:7" ht="15">
      <c r="A80" s="290" t="s">
        <v>216</v>
      </c>
      <c r="B80" s="291">
        <v>-1524248</v>
      </c>
      <c r="C80" s="300">
        <v>-1545348</v>
      </c>
      <c r="D80" s="291">
        <v>-1640285</v>
      </c>
      <c r="E80" s="296">
        <v>106.14340588657055</v>
      </c>
      <c r="F80" s="291">
        <v>-94937</v>
      </c>
      <c r="G80" s="319"/>
    </row>
    <row r="81" spans="1:6" ht="15">
      <c r="A81" s="290" t="s">
        <v>217</v>
      </c>
      <c r="B81" s="291">
        <v>456708</v>
      </c>
      <c r="C81" s="300">
        <v>484099</v>
      </c>
      <c r="D81" s="291">
        <v>526988</v>
      </c>
      <c r="E81" s="296">
        <v>108.85955145538414</v>
      </c>
      <c r="F81" s="291">
        <v>42889</v>
      </c>
    </row>
    <row r="82" spans="1:6" ht="15">
      <c r="A82" s="290" t="s">
        <v>218</v>
      </c>
      <c r="B82" s="291">
        <v>-1067540</v>
      </c>
      <c r="C82" s="300">
        <v>-1061249</v>
      </c>
      <c r="D82" s="291">
        <v>-1113297</v>
      </c>
      <c r="E82" s="296">
        <v>104.90440980391973</v>
      </c>
      <c r="F82" s="291">
        <v>-52048</v>
      </c>
    </row>
    <row r="83" spans="1:6" ht="15">
      <c r="A83" s="290" t="s">
        <v>219</v>
      </c>
      <c r="B83" s="291">
        <v>129835</v>
      </c>
      <c r="C83" s="300">
        <v>124560</v>
      </c>
      <c r="D83" s="291">
        <v>141993</v>
      </c>
      <c r="E83" s="296">
        <v>113.99566473988439</v>
      </c>
      <c r="F83" s="291">
        <v>17433</v>
      </c>
    </row>
    <row r="84" spans="1:6" ht="15">
      <c r="A84" s="290" t="s">
        <v>220</v>
      </c>
      <c r="B84" s="291">
        <v>35327</v>
      </c>
      <c r="C84" s="300">
        <v>38206</v>
      </c>
      <c r="D84" s="291">
        <v>41331</v>
      </c>
      <c r="E84" s="296">
        <v>108.17934355860336</v>
      </c>
      <c r="F84" s="291">
        <v>3125</v>
      </c>
    </row>
    <row r="85" spans="1:6" ht="15">
      <c r="A85" s="290" t="s">
        <v>221</v>
      </c>
      <c r="B85" s="291">
        <v>230701</v>
      </c>
      <c r="C85" s="300">
        <v>242233</v>
      </c>
      <c r="D85" s="291">
        <v>266321</v>
      </c>
      <c r="E85" s="296">
        <v>109.94414468714007</v>
      </c>
      <c r="F85" s="291">
        <v>24088</v>
      </c>
    </row>
    <row r="86" spans="1:6" ht="15">
      <c r="A86" s="290" t="s">
        <v>222</v>
      </c>
      <c r="B86" s="291">
        <v>1018285</v>
      </c>
      <c r="C86" s="300">
        <v>1056672</v>
      </c>
      <c r="D86" s="291">
        <v>1090851</v>
      </c>
      <c r="E86" s="296">
        <v>103.2345893522304</v>
      </c>
      <c r="F86" s="291">
        <v>34179</v>
      </c>
    </row>
    <row r="87" spans="1:6" ht="15">
      <c r="A87" s="290" t="s">
        <v>223</v>
      </c>
      <c r="B87" s="291">
        <v>31690</v>
      </c>
      <c r="C87" s="300">
        <v>66742</v>
      </c>
      <c r="D87" s="291">
        <v>26950</v>
      </c>
      <c r="E87" s="316">
        <v>40.379371310419224</v>
      </c>
      <c r="F87" s="291">
        <v>-39792</v>
      </c>
    </row>
    <row r="88" spans="1:6" ht="15">
      <c r="A88" s="301"/>
      <c r="B88" s="302"/>
      <c r="C88" s="303"/>
      <c r="D88" s="302"/>
      <c r="E88" s="317"/>
      <c r="F88" s="302"/>
    </row>
    <row r="89" spans="1:7" ht="15">
      <c r="A89" s="332" t="s">
        <v>228</v>
      </c>
      <c r="B89" s="287">
        <v>529108</v>
      </c>
      <c r="C89" s="288">
        <v>547950</v>
      </c>
      <c r="D89" s="287">
        <v>565708</v>
      </c>
      <c r="E89" s="289">
        <v>103.24080664294189</v>
      </c>
      <c r="F89" s="287">
        <v>17758</v>
      </c>
      <c r="G89" s="319"/>
    </row>
    <row r="90" spans="1:6" ht="15">
      <c r="A90" s="290" t="s">
        <v>11</v>
      </c>
      <c r="B90" s="291"/>
      <c r="C90" s="292"/>
      <c r="D90" s="291"/>
      <c r="E90" s="296"/>
      <c r="F90" s="291"/>
    </row>
    <row r="91" spans="1:7" ht="15">
      <c r="A91" s="290" t="s">
        <v>215</v>
      </c>
      <c r="B91" s="291">
        <v>55810</v>
      </c>
      <c r="C91" s="292">
        <v>30000</v>
      </c>
      <c r="D91" s="291">
        <v>56559</v>
      </c>
      <c r="E91" s="296">
        <v>188.53</v>
      </c>
      <c r="F91" s="291">
        <v>26559</v>
      </c>
      <c r="G91" s="319"/>
    </row>
    <row r="92" spans="1:7" ht="15">
      <c r="A92" s="290" t="s">
        <v>216</v>
      </c>
      <c r="B92" s="291">
        <v>215752</v>
      </c>
      <c r="C92" s="292">
        <v>253605</v>
      </c>
      <c r="D92" s="291">
        <v>208715</v>
      </c>
      <c r="E92" s="296">
        <v>82.29924488870488</v>
      </c>
      <c r="F92" s="291">
        <v>-44890</v>
      </c>
      <c r="G92" s="319"/>
    </row>
    <row r="93" spans="1:7" ht="15">
      <c r="A93" s="290" t="s">
        <v>217</v>
      </c>
      <c r="B93" s="291">
        <v>151708</v>
      </c>
      <c r="C93" s="292">
        <v>171603</v>
      </c>
      <c r="D93" s="291">
        <v>166988</v>
      </c>
      <c r="E93" s="296">
        <v>97.31065307716065</v>
      </c>
      <c r="F93" s="291">
        <v>-4615</v>
      </c>
      <c r="G93" s="319"/>
    </row>
    <row r="94" spans="1:7" ht="15">
      <c r="A94" s="290" t="s">
        <v>218</v>
      </c>
      <c r="B94" s="291">
        <v>367460</v>
      </c>
      <c r="C94" s="292">
        <v>425208</v>
      </c>
      <c r="D94" s="291">
        <v>375703</v>
      </c>
      <c r="E94" s="296">
        <v>88.3574627006077</v>
      </c>
      <c r="F94" s="291">
        <v>-49505</v>
      </c>
      <c r="G94" s="319"/>
    </row>
    <row r="95" spans="1:7" ht="15">
      <c r="A95" s="290" t="s">
        <v>219</v>
      </c>
      <c r="B95" s="291">
        <v>21835</v>
      </c>
      <c r="C95" s="292">
        <v>3000</v>
      </c>
      <c r="D95" s="291">
        <v>21993</v>
      </c>
      <c r="E95" s="296">
        <v>733.1</v>
      </c>
      <c r="F95" s="291">
        <v>18993</v>
      </c>
      <c r="G95" s="319"/>
    </row>
    <row r="96" spans="1:7" ht="15">
      <c r="A96" s="290" t="s">
        <v>220</v>
      </c>
      <c r="B96" s="291">
        <v>8327</v>
      </c>
      <c r="C96" s="292">
        <v>3000</v>
      </c>
      <c r="D96" s="291">
        <v>9331</v>
      </c>
      <c r="E96" s="296">
        <v>311.0333333333333</v>
      </c>
      <c r="F96" s="291">
        <v>6331</v>
      </c>
      <c r="G96" s="319"/>
    </row>
    <row r="97" spans="1:7" ht="15">
      <c r="A97" s="290" t="s">
        <v>221</v>
      </c>
      <c r="B97" s="291">
        <v>33701</v>
      </c>
      <c r="C97" s="292">
        <v>20000</v>
      </c>
      <c r="D97" s="291">
        <v>42321</v>
      </c>
      <c r="E97" s="296">
        <v>211.605</v>
      </c>
      <c r="F97" s="291">
        <v>22321</v>
      </c>
      <c r="G97" s="319"/>
    </row>
    <row r="98" spans="1:7" ht="15">
      <c r="A98" s="290" t="s">
        <v>222</v>
      </c>
      <c r="B98" s="291">
        <v>10285</v>
      </c>
      <c r="C98" s="292">
        <v>0</v>
      </c>
      <c r="D98" s="291">
        <v>32851</v>
      </c>
      <c r="E98" s="296">
        <v>0</v>
      </c>
      <c r="F98" s="291">
        <v>32851</v>
      </c>
      <c r="G98" s="319"/>
    </row>
    <row r="99" spans="1:7" ht="15">
      <c r="A99" s="301" t="s">
        <v>223</v>
      </c>
      <c r="B99" s="302">
        <v>31690</v>
      </c>
      <c r="C99" s="318">
        <v>66742</v>
      </c>
      <c r="D99" s="302">
        <v>26950</v>
      </c>
      <c r="E99" s="304">
        <v>40.379371310419224</v>
      </c>
      <c r="F99" s="302">
        <v>-39792</v>
      </c>
      <c r="G99" s="319"/>
    </row>
    <row r="100" spans="1:5" ht="15">
      <c r="A100" s="167"/>
      <c r="B100" s="319"/>
      <c r="C100" s="319"/>
      <c r="D100" s="305"/>
      <c r="E100" s="305"/>
    </row>
    <row r="101" spans="1:5" ht="15">
      <c r="A101" s="328" t="s">
        <v>339</v>
      </c>
      <c r="C101" s="305"/>
      <c r="D101" s="380"/>
      <c r="E101" s="305"/>
    </row>
    <row r="102" spans="1:5" ht="15">
      <c r="A102" s="381" t="s">
        <v>341</v>
      </c>
      <c r="C102" s="306"/>
      <c r="D102" s="305"/>
      <c r="E102" s="305"/>
    </row>
    <row r="103" spans="1:5" ht="15">
      <c r="A103" s="200" t="s">
        <v>342</v>
      </c>
      <c r="D103" s="305"/>
      <c r="E103" s="305"/>
    </row>
    <row r="104" spans="1:5" ht="15">
      <c r="A104" s="381"/>
      <c r="C104" s="305"/>
      <c r="D104" s="305"/>
      <c r="E104" s="305"/>
    </row>
    <row r="105" spans="2:5" ht="15">
      <c r="B105" s="164"/>
      <c r="C105" s="305"/>
      <c r="D105" s="305"/>
      <c r="E105" s="305"/>
    </row>
    <row r="106" spans="1:5" ht="15">
      <c r="A106" s="164"/>
      <c r="B106" s="164"/>
      <c r="C106" s="305"/>
      <c r="D106" s="305"/>
      <c r="E106" s="305"/>
    </row>
    <row r="107" spans="1:5" ht="15">
      <c r="A107" s="164"/>
      <c r="B107" s="305"/>
      <c r="C107" s="382"/>
      <c r="D107" s="383"/>
      <c r="E107" s="383"/>
    </row>
    <row r="108" spans="1:5" ht="15">
      <c r="A108" s="201"/>
      <c r="B108" s="319"/>
      <c r="C108" s="382"/>
      <c r="D108" s="305"/>
      <c r="E108" s="305"/>
    </row>
    <row r="109" spans="2:5" ht="15">
      <c r="B109" s="319"/>
      <c r="C109" s="382"/>
      <c r="D109" s="305"/>
      <c r="E109" s="305"/>
    </row>
    <row r="110" spans="1:5" ht="16.5" customHeight="1">
      <c r="A110" s="201"/>
      <c r="C110" s="382"/>
      <c r="D110" s="384"/>
      <c r="E110" s="384"/>
    </row>
    <row r="111" spans="3:5" ht="15">
      <c r="C111" s="305"/>
      <c r="D111" s="305"/>
      <c r="E111" s="305"/>
    </row>
    <row r="112" spans="3:5" ht="15">
      <c r="C112" s="319"/>
      <c r="D112" s="319"/>
      <c r="E112" s="319"/>
    </row>
    <row r="113" spans="3:5" ht="15">
      <c r="C113" s="319"/>
      <c r="D113" s="331"/>
      <c r="E113" s="331"/>
    </row>
    <row r="114" spans="3:5" ht="15">
      <c r="C114" s="319"/>
      <c r="D114" s="319"/>
      <c r="E114" s="319"/>
    </row>
    <row r="115" spans="3:4" ht="15">
      <c r="C115" s="319"/>
      <c r="D115" s="319"/>
    </row>
    <row r="116" spans="3:4" ht="15">
      <c r="C116" s="319"/>
      <c r="D116" s="319"/>
    </row>
    <row r="117" spans="3:5" ht="15">
      <c r="C117" s="319"/>
      <c r="D117" s="331"/>
      <c r="E117" s="319"/>
    </row>
    <row r="118" spans="3:5" ht="15">
      <c r="C118" s="319"/>
      <c r="D118" s="319"/>
      <c r="E118" s="319"/>
    </row>
    <row r="119" spans="3:5" ht="15">
      <c r="C119" s="319"/>
      <c r="D119" s="319"/>
      <c r="E119" s="319"/>
    </row>
    <row r="120" ht="15">
      <c r="C120" s="200"/>
    </row>
    <row r="121" spans="3:5" ht="15">
      <c r="C121" s="319"/>
      <c r="D121" s="319"/>
      <c r="E121" s="319"/>
    </row>
    <row r="122" ht="15">
      <c r="C122" s="319"/>
    </row>
    <row r="123" ht="15">
      <c r="C123" s="200"/>
    </row>
    <row r="124" spans="3:5" ht="15">
      <c r="C124" s="200"/>
      <c r="D124" s="319"/>
      <c r="E124" s="319"/>
    </row>
    <row r="126" spans="3:4" ht="15">
      <c r="C126" s="306"/>
      <c r="D126" s="319"/>
    </row>
    <row r="127" spans="4:5" ht="15">
      <c r="D127" s="319"/>
      <c r="E127" s="319"/>
    </row>
    <row r="128" spans="4:5" ht="15">
      <c r="D128" s="319"/>
      <c r="E128" s="319"/>
    </row>
    <row r="129" spans="2:3" ht="15">
      <c r="B129" s="319"/>
      <c r="C129" s="319"/>
    </row>
    <row r="131" ht="15">
      <c r="C131" s="306"/>
    </row>
    <row r="132" spans="3:5" ht="15">
      <c r="C132" s="306"/>
      <c r="D132" s="319"/>
      <c r="E132" s="319"/>
    </row>
    <row r="133" ht="15">
      <c r="C133" s="306"/>
    </row>
    <row r="135" spans="4:5" ht="15">
      <c r="D135" s="196"/>
      <c r="E135" s="196"/>
    </row>
    <row r="136" spans="4:5" ht="15">
      <c r="D136" s="196"/>
      <c r="E136" s="196"/>
    </row>
    <row r="137" spans="4:5" ht="15">
      <c r="D137" s="196"/>
      <c r="E137" s="196"/>
    </row>
    <row r="143" spans="4:5" ht="15">
      <c r="D143" s="319"/>
      <c r="E143" s="319"/>
    </row>
    <row r="146" ht="15">
      <c r="C146" s="200"/>
    </row>
    <row r="147" spans="3:5" ht="15">
      <c r="C147" s="200"/>
      <c r="D147" s="319"/>
      <c r="E147" s="319"/>
    </row>
    <row r="149" spans="2:4" ht="15">
      <c r="B149" s="319"/>
      <c r="C149" s="319"/>
      <c r="D149" s="319"/>
    </row>
    <row r="150" ht="15">
      <c r="B150" s="319"/>
    </row>
    <row r="151" ht="15">
      <c r="D151" s="319"/>
    </row>
    <row r="152" ht="15">
      <c r="D152" s="319"/>
    </row>
    <row r="155" ht="15">
      <c r="D155" s="319"/>
    </row>
    <row r="157" ht="15">
      <c r="C157" s="200"/>
    </row>
    <row r="158" ht="15">
      <c r="C158" s="200"/>
    </row>
    <row r="160" ht="15">
      <c r="C160" s="200"/>
    </row>
    <row r="161" ht="15">
      <c r="C161" s="200"/>
    </row>
    <row r="162" ht="15">
      <c r="C162" s="200"/>
    </row>
    <row r="163" ht="15">
      <c r="C163" s="200"/>
    </row>
    <row r="164" ht="15">
      <c r="C164" s="200"/>
    </row>
  </sheetData>
  <sheetProtection/>
  <mergeCells count="8">
    <mergeCell ref="F7:F8"/>
    <mergeCell ref="A3:E3"/>
    <mergeCell ref="A4:E4"/>
    <mergeCell ref="A7:A8"/>
    <mergeCell ref="B7:B8"/>
    <mergeCell ref="C7:C8"/>
    <mergeCell ref="D7:D8"/>
    <mergeCell ref="E7:E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8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41.421875" style="320" customWidth="1"/>
    <col min="2" max="6" width="16.421875" style="320" customWidth="1"/>
    <col min="7" max="16384" width="9.140625" style="320" customWidth="1"/>
  </cols>
  <sheetData>
    <row r="1" ht="30" customHeight="1">
      <c r="F1" s="321" t="s">
        <v>263</v>
      </c>
    </row>
    <row r="2" ht="30" customHeight="1"/>
    <row r="3" spans="1:7" ht="30" customHeight="1">
      <c r="A3" s="532" t="s">
        <v>257</v>
      </c>
      <c r="B3" s="532"/>
      <c r="C3" s="532"/>
      <c r="D3" s="532"/>
      <c r="E3" s="532"/>
      <c r="F3" s="532"/>
      <c r="G3" s="532"/>
    </row>
    <row r="4" spans="1:7" ht="30" customHeight="1">
      <c r="A4" s="533" t="s">
        <v>256</v>
      </c>
      <c r="B4" s="533"/>
      <c r="C4" s="533"/>
      <c r="D4" s="533"/>
      <c r="E4" s="533"/>
      <c r="F4" s="533"/>
      <c r="G4" s="533"/>
    </row>
    <row r="5" ht="30" customHeight="1">
      <c r="F5" s="321" t="s">
        <v>298</v>
      </c>
    </row>
    <row r="6" spans="1:6" ht="45" customHeight="1">
      <c r="A6" s="387" t="s">
        <v>89</v>
      </c>
      <c r="B6" s="387" t="s">
        <v>322</v>
      </c>
      <c r="C6" s="387" t="s">
        <v>337</v>
      </c>
      <c r="D6" s="387" t="s">
        <v>343</v>
      </c>
      <c r="E6" s="387" t="s">
        <v>289</v>
      </c>
      <c r="F6" s="387" t="s">
        <v>309</v>
      </c>
    </row>
    <row r="7" spans="1:6" ht="18" customHeight="1">
      <c r="A7" s="322" t="s">
        <v>76</v>
      </c>
      <c r="B7" s="322">
        <v>3</v>
      </c>
      <c r="C7" s="322">
        <v>2</v>
      </c>
      <c r="D7" s="322">
        <v>3</v>
      </c>
      <c r="E7" s="322">
        <v>4</v>
      </c>
      <c r="F7" s="322">
        <v>5</v>
      </c>
    </row>
    <row r="8" spans="1:6" ht="18.75" customHeight="1">
      <c r="A8" s="323" t="s">
        <v>316</v>
      </c>
      <c r="B8" s="324">
        <v>164414</v>
      </c>
      <c r="C8" s="324">
        <v>172742</v>
      </c>
      <c r="D8" s="324">
        <v>177613</v>
      </c>
      <c r="E8" s="325">
        <f>+D8/C8*100</f>
        <v>102.81981220548563</v>
      </c>
      <c r="F8" s="326">
        <f>+D8-C8</f>
        <v>4871</v>
      </c>
    </row>
    <row r="9" spans="1:6" ht="18.75" customHeight="1">
      <c r="A9" s="323" t="s">
        <v>317</v>
      </c>
      <c r="B9" s="388">
        <f>+B11+B12</f>
        <v>132724</v>
      </c>
      <c r="C9" s="388">
        <f>+C11+C12</f>
        <v>106000</v>
      </c>
      <c r="D9" s="388">
        <f>+D11+D12</f>
        <v>150663</v>
      </c>
      <c r="E9" s="325">
        <f>D9/C9*100</f>
        <v>142.13490566037737</v>
      </c>
      <c r="F9" s="326">
        <f>+D9-C9</f>
        <v>44663</v>
      </c>
    </row>
    <row r="10" spans="1:6" ht="18.75" customHeight="1">
      <c r="A10" s="389" t="s">
        <v>11</v>
      </c>
      <c r="B10" s="326"/>
      <c r="C10" s="326"/>
      <c r="D10" s="326"/>
      <c r="E10" s="326"/>
      <c r="F10" s="390"/>
    </row>
    <row r="11" spans="1:6" ht="18.75" customHeight="1">
      <c r="A11" s="327" t="s">
        <v>97</v>
      </c>
      <c r="B11" s="326">
        <v>2593</v>
      </c>
      <c r="C11" s="326">
        <v>813</v>
      </c>
      <c r="D11" s="326">
        <v>5243</v>
      </c>
      <c r="E11" s="325">
        <f>D11/C11*100</f>
        <v>644.8954489544896</v>
      </c>
      <c r="F11" s="326">
        <f>+D11-C11</f>
        <v>4430</v>
      </c>
    </row>
    <row r="12" spans="1:6" ht="18.75" customHeight="1">
      <c r="A12" s="327" t="s">
        <v>98</v>
      </c>
      <c r="B12" s="326">
        <v>130131</v>
      </c>
      <c r="C12" s="326">
        <v>105187</v>
      </c>
      <c r="D12" s="326">
        <v>145420</v>
      </c>
      <c r="E12" s="325">
        <f>+D12/C12*100</f>
        <v>138.24902316826226</v>
      </c>
      <c r="F12" s="326">
        <f>+D12-C12</f>
        <v>40233</v>
      </c>
    </row>
    <row r="13" spans="1:6" ht="18.75" customHeight="1">
      <c r="A13" s="391" t="s">
        <v>344</v>
      </c>
      <c r="B13" s="392"/>
      <c r="C13" s="392"/>
      <c r="D13" s="392"/>
      <c r="E13" s="392"/>
      <c r="F13" s="392"/>
    </row>
    <row r="14" spans="1:6" ht="18.75" customHeight="1">
      <c r="A14" s="393" t="s">
        <v>345</v>
      </c>
      <c r="B14" s="394">
        <v>91032</v>
      </c>
      <c r="C14" s="394">
        <v>82285</v>
      </c>
      <c r="D14" s="394">
        <v>97616</v>
      </c>
      <c r="E14" s="395">
        <f>+D14/C14*100</f>
        <v>118.63158534362277</v>
      </c>
      <c r="F14" s="394">
        <f>+D14-C14</f>
        <v>15331</v>
      </c>
    </row>
    <row r="15" ht="18.75" customHeight="1"/>
    <row r="16" spans="1:4" ht="18.75" customHeight="1">
      <c r="A16" s="328" t="s">
        <v>339</v>
      </c>
      <c r="D16" s="329"/>
    </row>
    <row r="17" ht="30" customHeight="1"/>
    <row r="18" ht="30" customHeight="1">
      <c r="C18" s="329"/>
    </row>
  </sheetData>
  <sheetProtection/>
  <mergeCells count="2">
    <mergeCell ref="A3:G3"/>
    <mergeCell ref="A4:G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view="pageBreakPreview" zoomScale="80" zoomScaleSheetLayoutView="80" zoomScalePageLayoutView="0" workbookViewId="0" topLeftCell="A1">
      <selection activeCell="B11" sqref="B11"/>
    </sheetView>
  </sheetViews>
  <sheetFormatPr defaultColWidth="8.00390625" defaultRowHeight="12.75"/>
  <cols>
    <col min="1" max="1" width="52.57421875" style="200" customWidth="1"/>
    <col min="2" max="2" width="14.57421875" style="200" customWidth="1"/>
    <col min="3" max="3" width="15.421875" style="196" customWidth="1"/>
    <col min="4" max="4" width="16.28125" style="200" customWidth="1"/>
    <col min="5" max="6" width="12.28125" style="200" customWidth="1"/>
    <col min="7" max="7" width="22.421875" style="200" customWidth="1"/>
    <col min="8" max="16384" width="8.00390625" style="200" customWidth="1"/>
  </cols>
  <sheetData>
    <row r="1" s="309" customFormat="1" ht="24.75" customHeight="1">
      <c r="C1" s="308"/>
    </row>
    <row r="2" spans="1:6" s="309" customFormat="1" ht="21.75" customHeight="1">
      <c r="A2" s="330" t="s">
        <v>307</v>
      </c>
      <c r="C2" s="308"/>
      <c r="F2" s="310" t="s">
        <v>308</v>
      </c>
    </row>
    <row r="3" spans="1:3" s="309" customFormat="1" ht="21.75" customHeight="1">
      <c r="A3" s="307"/>
      <c r="C3" s="308"/>
    </row>
    <row r="4" spans="1:6" s="309" customFormat="1" ht="21.75" customHeight="1">
      <c r="A4" s="531" t="s">
        <v>259</v>
      </c>
      <c r="B4" s="531"/>
      <c r="C4" s="531"/>
      <c r="D4" s="531"/>
      <c r="E4" s="531"/>
      <c r="F4" s="531"/>
    </row>
    <row r="5" spans="1:2" ht="21.75" customHeight="1">
      <c r="A5" s="378" t="s">
        <v>336</v>
      </c>
      <c r="B5" s="379"/>
    </row>
    <row r="6" ht="15">
      <c r="F6" s="201" t="s">
        <v>298</v>
      </c>
    </row>
    <row r="7" spans="1:6" ht="22.5" customHeight="1">
      <c r="A7" s="523" t="s">
        <v>89</v>
      </c>
      <c r="B7" s="525" t="s">
        <v>321</v>
      </c>
      <c r="C7" s="525" t="s">
        <v>337</v>
      </c>
      <c r="D7" s="528" t="s">
        <v>338</v>
      </c>
      <c r="E7" s="530" t="s">
        <v>289</v>
      </c>
      <c r="F7" s="525" t="s">
        <v>309</v>
      </c>
    </row>
    <row r="8" spans="1:6" ht="39" customHeight="1">
      <c r="A8" s="524"/>
      <c r="B8" s="526"/>
      <c r="C8" s="527"/>
      <c r="D8" s="529"/>
      <c r="E8" s="530"/>
      <c r="F8" s="526"/>
    </row>
    <row r="9" spans="1:6" ht="15">
      <c r="A9" s="283" t="s">
        <v>76</v>
      </c>
      <c r="B9" s="283">
        <v>1</v>
      </c>
      <c r="C9" s="284">
        <v>2</v>
      </c>
      <c r="D9" s="283">
        <v>3</v>
      </c>
      <c r="E9" s="285">
        <v>4</v>
      </c>
      <c r="F9" s="283">
        <v>5</v>
      </c>
    </row>
    <row r="10" spans="1:6" ht="15">
      <c r="A10" s="290"/>
      <c r="B10" s="294"/>
      <c r="C10" s="299"/>
      <c r="D10" s="291"/>
      <c r="E10" s="296"/>
      <c r="F10" s="291"/>
    </row>
    <row r="11" spans="1:6" ht="15">
      <c r="A11" s="286" t="s">
        <v>229</v>
      </c>
      <c r="B11" s="294">
        <v>456321</v>
      </c>
      <c r="C11" s="299">
        <v>511090</v>
      </c>
      <c r="D11" s="294">
        <v>515632</v>
      </c>
      <c r="E11" s="293">
        <v>100.88868888062767</v>
      </c>
      <c r="F11" s="294">
        <v>4542</v>
      </c>
    </row>
    <row r="12" spans="1:6" ht="15">
      <c r="A12" s="290" t="s">
        <v>11</v>
      </c>
      <c r="B12" s="291"/>
      <c r="C12" s="292"/>
      <c r="D12" s="291"/>
      <c r="E12" s="296"/>
      <c r="F12" s="291">
        <v>0</v>
      </c>
    </row>
    <row r="13" spans="1:6" ht="15">
      <c r="A13" s="290" t="s">
        <v>230</v>
      </c>
      <c r="B13" s="291">
        <v>413131</v>
      </c>
      <c r="C13" s="292">
        <v>455264</v>
      </c>
      <c r="D13" s="291">
        <v>472026</v>
      </c>
      <c r="E13" s="296">
        <v>103.6818197792929</v>
      </c>
      <c r="F13" s="291">
        <v>16762</v>
      </c>
    </row>
    <row r="14" spans="1:6" ht="15">
      <c r="A14" s="290" t="s">
        <v>231</v>
      </c>
      <c r="B14" s="291">
        <v>23083</v>
      </c>
      <c r="C14" s="292">
        <v>25938</v>
      </c>
      <c r="D14" s="291">
        <v>23112</v>
      </c>
      <c r="E14" s="296">
        <v>89.10478834142957</v>
      </c>
      <c r="F14" s="291">
        <v>-2826</v>
      </c>
    </row>
    <row r="15" spans="1:6" ht="15">
      <c r="A15" s="290" t="s">
        <v>232</v>
      </c>
      <c r="B15" s="291">
        <v>532</v>
      </c>
      <c r="C15" s="292">
        <v>709</v>
      </c>
      <c r="D15" s="291">
        <v>524</v>
      </c>
      <c r="E15" s="296">
        <v>73.90691114245416</v>
      </c>
      <c r="F15" s="291">
        <v>-185</v>
      </c>
    </row>
    <row r="16" spans="1:6" ht="15">
      <c r="A16" s="290" t="s">
        <v>233</v>
      </c>
      <c r="B16" s="291">
        <v>19385</v>
      </c>
      <c r="C16" s="292">
        <v>28979</v>
      </c>
      <c r="D16" s="291">
        <v>19745</v>
      </c>
      <c r="E16" s="296">
        <v>68.13554643017358</v>
      </c>
      <c r="F16" s="291">
        <v>-9234</v>
      </c>
    </row>
    <row r="17" spans="1:6" ht="15">
      <c r="A17" s="290" t="s">
        <v>234</v>
      </c>
      <c r="B17" s="291">
        <v>190</v>
      </c>
      <c r="C17" s="292">
        <v>200</v>
      </c>
      <c r="D17" s="291">
        <v>225</v>
      </c>
      <c r="E17" s="296">
        <v>112.5</v>
      </c>
      <c r="F17" s="291">
        <v>25</v>
      </c>
    </row>
    <row r="18" spans="1:6" ht="15">
      <c r="A18" s="290"/>
      <c r="B18" s="291"/>
      <c r="C18" s="299"/>
      <c r="D18" s="291"/>
      <c r="E18" s="296"/>
      <c r="F18" s="291"/>
    </row>
    <row r="19" spans="1:7" ht="15">
      <c r="A19" s="332" t="s">
        <v>235</v>
      </c>
      <c r="B19" s="287">
        <v>465360</v>
      </c>
      <c r="C19" s="333">
        <v>520332</v>
      </c>
      <c r="D19" s="287">
        <v>525083</v>
      </c>
      <c r="E19" s="289">
        <v>100.91307088551156</v>
      </c>
      <c r="F19" s="287">
        <v>4751</v>
      </c>
      <c r="G19" s="319"/>
    </row>
    <row r="20" spans="1:6" ht="15">
      <c r="A20" s="290" t="s">
        <v>11</v>
      </c>
      <c r="B20" s="291"/>
      <c r="C20" s="300"/>
      <c r="D20" s="291"/>
      <c r="E20" s="296"/>
      <c r="F20" s="291"/>
    </row>
    <row r="21" spans="1:6" ht="15">
      <c r="A21" s="290" t="s">
        <v>236</v>
      </c>
      <c r="B21" s="291">
        <v>435644</v>
      </c>
      <c r="C21" s="300">
        <v>480706</v>
      </c>
      <c r="D21" s="291">
        <v>494419</v>
      </c>
      <c r="E21" s="296">
        <v>102.85267918436634</v>
      </c>
      <c r="F21" s="291">
        <v>13713</v>
      </c>
    </row>
    <row r="22" spans="1:6" ht="15">
      <c r="A22" s="290" t="s">
        <v>281</v>
      </c>
      <c r="B22" s="291">
        <v>412086</v>
      </c>
      <c r="C22" s="300">
        <v>454126</v>
      </c>
      <c r="D22" s="291">
        <v>470844</v>
      </c>
      <c r="E22" s="296">
        <v>103.68135715638391</v>
      </c>
      <c r="F22" s="291">
        <v>16718</v>
      </c>
    </row>
    <row r="23" spans="1:6" ht="15">
      <c r="A23" s="290" t="s">
        <v>282</v>
      </c>
      <c r="B23" s="291">
        <v>23027</v>
      </c>
      <c r="C23" s="300">
        <v>25873</v>
      </c>
      <c r="D23" s="291">
        <v>23052</v>
      </c>
      <c r="E23" s="296">
        <v>89.0967417771422</v>
      </c>
      <c r="F23" s="291">
        <v>-2821</v>
      </c>
    </row>
    <row r="24" spans="1:6" ht="15">
      <c r="A24" s="290" t="s">
        <v>283</v>
      </c>
      <c r="B24" s="291">
        <v>531</v>
      </c>
      <c r="C24" s="300">
        <v>707</v>
      </c>
      <c r="D24" s="291">
        <v>523</v>
      </c>
      <c r="E24" s="296">
        <v>73.97454031117398</v>
      </c>
      <c r="F24" s="291">
        <v>-184</v>
      </c>
    </row>
    <row r="25" spans="1:6" ht="15">
      <c r="A25" s="290" t="s">
        <v>237</v>
      </c>
      <c r="B25" s="291">
        <v>19342</v>
      </c>
      <c r="C25" s="300">
        <v>28907</v>
      </c>
      <c r="D25" s="291">
        <v>19695</v>
      </c>
      <c r="E25" s="296">
        <v>68.13228629743661</v>
      </c>
      <c r="F25" s="291">
        <v>-9212</v>
      </c>
    </row>
    <row r="26" spans="1:6" ht="15">
      <c r="A26" s="290" t="s">
        <v>238</v>
      </c>
      <c r="B26" s="291">
        <v>190</v>
      </c>
      <c r="C26" s="300">
        <v>200</v>
      </c>
      <c r="D26" s="291">
        <v>225</v>
      </c>
      <c r="E26" s="296">
        <v>112.5</v>
      </c>
      <c r="F26" s="291">
        <v>25</v>
      </c>
    </row>
    <row r="27" spans="1:6" ht="15">
      <c r="A27" s="290" t="s">
        <v>239</v>
      </c>
      <c r="B27" s="291">
        <v>11</v>
      </c>
      <c r="C27" s="300">
        <v>0</v>
      </c>
      <c r="D27" s="291">
        <v>4</v>
      </c>
      <c r="E27" s="296">
        <v>0</v>
      </c>
      <c r="F27" s="291">
        <v>4</v>
      </c>
    </row>
    <row r="28" spans="1:6" ht="15">
      <c r="A28" s="301" t="s">
        <v>240</v>
      </c>
      <c r="B28" s="302">
        <v>10173</v>
      </c>
      <c r="C28" s="318">
        <v>10519</v>
      </c>
      <c r="D28" s="302">
        <v>10740</v>
      </c>
      <c r="E28" s="304">
        <v>102.10096016731629</v>
      </c>
      <c r="F28" s="302">
        <v>221</v>
      </c>
    </row>
    <row r="29" spans="1:5" ht="15">
      <c r="A29" s="167"/>
      <c r="B29" s="319"/>
      <c r="C29" s="319"/>
      <c r="D29" s="305"/>
      <c r="E29" s="305"/>
    </row>
    <row r="30" spans="1:5" ht="15">
      <c r="A30" s="328" t="s">
        <v>339</v>
      </c>
      <c r="C30" s="305"/>
      <c r="D30" s="380"/>
      <c r="E30" s="305"/>
    </row>
    <row r="31" spans="1:5" ht="15">
      <c r="A31" s="381"/>
      <c r="C31" s="306"/>
      <c r="D31" s="305"/>
      <c r="E31" s="305"/>
    </row>
    <row r="32" spans="4:5" ht="15">
      <c r="D32" s="305"/>
      <c r="E32" s="305"/>
    </row>
    <row r="33" spans="1:5" ht="15">
      <c r="A33" s="381"/>
      <c r="C33" s="305"/>
      <c r="D33" s="305"/>
      <c r="E33" s="305"/>
    </row>
    <row r="34" spans="2:5" ht="15">
      <c r="B34" s="164"/>
      <c r="C34" s="305"/>
      <c r="D34" s="305"/>
      <c r="E34" s="305"/>
    </row>
    <row r="35" spans="1:5" ht="15">
      <c r="A35" s="164"/>
      <c r="B35" s="164"/>
      <c r="C35" s="305"/>
      <c r="D35" s="305"/>
      <c r="E35" s="305"/>
    </row>
    <row r="36" spans="1:5" ht="15">
      <c r="A36" s="164"/>
      <c r="B36" s="305"/>
      <c r="C36" s="382"/>
      <c r="D36" s="383"/>
      <c r="E36" s="383"/>
    </row>
    <row r="37" spans="1:5" ht="15">
      <c r="A37" s="201"/>
      <c r="B37" s="319"/>
      <c r="C37" s="382"/>
      <c r="D37" s="305"/>
      <c r="E37" s="305"/>
    </row>
    <row r="38" spans="2:5" ht="15">
      <c r="B38" s="319"/>
      <c r="C38" s="382"/>
      <c r="D38" s="305"/>
      <c r="E38" s="305"/>
    </row>
    <row r="39" spans="1:5" ht="16.5" customHeight="1">
      <c r="A39" s="201"/>
      <c r="C39" s="382"/>
      <c r="D39" s="384"/>
      <c r="E39" s="384"/>
    </row>
    <row r="40" spans="3:5" ht="15">
      <c r="C40" s="305"/>
      <c r="D40" s="305"/>
      <c r="E40" s="305"/>
    </row>
    <row r="41" spans="3:5" ht="15">
      <c r="C41" s="319"/>
      <c r="D41" s="319"/>
      <c r="E41" s="319"/>
    </row>
    <row r="42" spans="3:5" ht="15">
      <c r="C42" s="319"/>
      <c r="D42" s="331"/>
      <c r="E42" s="331"/>
    </row>
    <row r="43" spans="3:5" ht="15">
      <c r="C43" s="319"/>
      <c r="D43" s="319"/>
      <c r="E43" s="319"/>
    </row>
    <row r="44" spans="3:4" ht="15">
      <c r="C44" s="319"/>
      <c r="D44" s="319"/>
    </row>
    <row r="45" spans="3:4" ht="15">
      <c r="C45" s="319"/>
      <c r="D45" s="319"/>
    </row>
    <row r="46" spans="3:5" ht="15">
      <c r="C46" s="319"/>
      <c r="D46" s="331"/>
      <c r="E46" s="319"/>
    </row>
    <row r="47" spans="3:5" ht="15">
      <c r="C47" s="319"/>
      <c r="D47" s="319"/>
      <c r="E47" s="319"/>
    </row>
    <row r="48" spans="3:5" ht="15">
      <c r="C48" s="319"/>
      <c r="D48" s="319"/>
      <c r="E48" s="319"/>
    </row>
    <row r="49" ht="15">
      <c r="C49" s="200"/>
    </row>
    <row r="50" spans="3:5" ht="15">
      <c r="C50" s="319"/>
      <c r="D50" s="319"/>
      <c r="E50" s="319"/>
    </row>
    <row r="51" ht="15">
      <c r="C51" s="319"/>
    </row>
    <row r="52" ht="15">
      <c r="C52" s="200"/>
    </row>
    <row r="53" spans="3:5" ht="15">
      <c r="C53" s="200"/>
      <c r="D53" s="319"/>
      <c r="E53" s="319"/>
    </row>
    <row r="55" spans="3:4" ht="15">
      <c r="C55" s="306"/>
      <c r="D55" s="319"/>
    </row>
    <row r="56" spans="4:5" ht="15">
      <c r="D56" s="319"/>
      <c r="E56" s="319"/>
    </row>
    <row r="57" spans="4:5" ht="15">
      <c r="D57" s="319"/>
      <c r="E57" s="319"/>
    </row>
    <row r="58" spans="2:3" ht="15">
      <c r="B58" s="319"/>
      <c r="C58" s="319"/>
    </row>
    <row r="60" ht="15">
      <c r="C60" s="306"/>
    </row>
    <row r="61" spans="3:5" ht="15">
      <c r="C61" s="306"/>
      <c r="D61" s="319"/>
      <c r="E61" s="319"/>
    </row>
    <row r="62" ht="15">
      <c r="C62" s="306"/>
    </row>
    <row r="64" spans="4:5" ht="15">
      <c r="D64" s="196"/>
      <c r="E64" s="196"/>
    </row>
    <row r="65" spans="4:5" ht="15">
      <c r="D65" s="196"/>
      <c r="E65" s="196"/>
    </row>
    <row r="66" spans="4:5" ht="15">
      <c r="D66" s="196"/>
      <c r="E66" s="196"/>
    </row>
    <row r="72" spans="4:5" ht="15">
      <c r="D72" s="319"/>
      <c r="E72" s="319"/>
    </row>
    <row r="75" ht="15">
      <c r="C75" s="200"/>
    </row>
    <row r="76" spans="3:5" ht="15">
      <c r="C76" s="200"/>
      <c r="D76" s="319"/>
      <c r="E76" s="319"/>
    </row>
    <row r="78" spans="2:4" ht="15">
      <c r="B78" s="319"/>
      <c r="C78" s="319"/>
      <c r="D78" s="319"/>
    </row>
    <row r="79" ht="15">
      <c r="B79" s="319"/>
    </row>
    <row r="80" ht="15">
      <c r="D80" s="319"/>
    </row>
    <row r="81" ht="15">
      <c r="D81" s="319"/>
    </row>
    <row r="84" ht="15">
      <c r="D84" s="319"/>
    </row>
    <row r="86" ht="15">
      <c r="C86" s="200"/>
    </row>
    <row r="87" ht="15">
      <c r="C87" s="200"/>
    </row>
    <row r="89" ht="15">
      <c r="C89" s="200"/>
    </row>
    <row r="90" ht="15">
      <c r="C90" s="200"/>
    </row>
    <row r="91" ht="15">
      <c r="C91" s="200"/>
    </row>
    <row r="92" ht="15">
      <c r="C92" s="200"/>
    </row>
    <row r="93" ht="15">
      <c r="C93" s="200"/>
    </row>
  </sheetData>
  <sheetProtection/>
  <mergeCells count="7">
    <mergeCell ref="A4:F4"/>
    <mergeCell ref="F7:F8"/>
    <mergeCell ref="A7:A8"/>
    <mergeCell ref="B7:B8"/>
    <mergeCell ref="C7:C8"/>
    <mergeCell ref="D7:D8"/>
    <mergeCell ref="E7:E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O1:O1"/>
  <sheetViews>
    <sheetView zoomScalePageLayoutView="0" workbookViewId="0" topLeftCell="A15">
      <selection activeCell="S36" sqref="S36"/>
    </sheetView>
  </sheetViews>
  <sheetFormatPr defaultColWidth="9.140625" defaultRowHeight="12.75"/>
  <sheetData>
    <row r="1" ht="12">
      <c r="O1" t="s">
        <v>350</v>
      </c>
    </row>
  </sheetData>
  <sheetProtection/>
  <printOptions/>
  <pageMargins left="0.7" right="0.7" top="0.75" bottom="0.75" header="0.3" footer="0.3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4">
      <selection activeCell="K5" sqref="K5"/>
    </sheetView>
  </sheetViews>
  <sheetFormatPr defaultColWidth="9.140625" defaultRowHeight="12.75"/>
  <cols>
    <col min="1" max="1" width="20.7109375" style="1" customWidth="1"/>
    <col min="2" max="2" width="15.421875" style="1" bestFit="1" customWidth="1"/>
    <col min="3" max="3" width="16.57421875" style="1" bestFit="1" customWidth="1"/>
    <col min="4" max="4" width="20.57421875" style="1" customWidth="1"/>
    <col min="5" max="5" width="14.00390625" style="1" customWidth="1"/>
    <col min="6" max="6" width="14.28125" style="1" bestFit="1" customWidth="1"/>
    <col min="7" max="7" width="14.28125" style="1" customWidth="1"/>
    <col min="8" max="8" width="14.57421875" style="1" customWidth="1"/>
    <col min="9" max="9" width="15.00390625" style="1" customWidth="1"/>
    <col min="10" max="10" width="16.57421875" style="1" bestFit="1" customWidth="1"/>
    <col min="11" max="11" width="15.421875" style="1" bestFit="1" customWidth="1"/>
    <col min="12" max="16384" width="9.140625" style="1" customWidth="1"/>
  </cols>
  <sheetData>
    <row r="1" spans="1:10" ht="24.75" customHeight="1">
      <c r="A1" s="435" t="s">
        <v>327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0" ht="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31"/>
      <c r="B3" s="31"/>
      <c r="C3" s="31"/>
      <c r="D3" s="31"/>
      <c r="E3" s="31"/>
      <c r="F3" s="31"/>
      <c r="G3" s="31"/>
      <c r="H3" s="31"/>
      <c r="I3" s="31"/>
      <c r="J3" s="32" t="s">
        <v>244</v>
      </c>
    </row>
    <row r="4" spans="1:10" ht="13.5" thickBot="1">
      <c r="A4" s="33"/>
      <c r="B4" s="33"/>
      <c r="C4" s="33"/>
      <c r="D4" s="33"/>
      <c r="E4" s="33"/>
      <c r="F4" s="33"/>
      <c r="G4" s="33"/>
      <c r="H4" s="33"/>
      <c r="I4" s="33"/>
      <c r="J4" s="32" t="s">
        <v>126</v>
      </c>
    </row>
    <row r="5" spans="1:10" ht="56.25" thickBot="1">
      <c r="A5" s="34"/>
      <c r="B5" s="35" t="s">
        <v>28</v>
      </c>
      <c r="C5" s="35" t="s">
        <v>29</v>
      </c>
      <c r="D5" s="35" t="s">
        <v>30</v>
      </c>
      <c r="E5" s="35" t="s">
        <v>31</v>
      </c>
      <c r="F5" s="35" t="s">
        <v>32</v>
      </c>
      <c r="G5" s="35" t="s">
        <v>33</v>
      </c>
      <c r="H5" s="36" t="s">
        <v>34</v>
      </c>
      <c r="I5" s="36" t="s">
        <v>35</v>
      </c>
      <c r="J5" s="37" t="s">
        <v>265</v>
      </c>
    </row>
    <row r="6" spans="1:10" ht="55.5">
      <c r="A6" s="38" t="s">
        <v>323</v>
      </c>
      <c r="B6" s="352">
        <v>45717906.46</v>
      </c>
      <c r="C6" s="352">
        <v>108047324.98</v>
      </c>
      <c r="D6" s="352">
        <v>41361089.48</v>
      </c>
      <c r="E6" s="352">
        <v>2257481.59</v>
      </c>
      <c r="F6" s="352">
        <v>4188944.96</v>
      </c>
      <c r="G6" s="352">
        <v>12589.2</v>
      </c>
      <c r="H6" s="352">
        <v>219827.2</v>
      </c>
      <c r="I6" s="352">
        <v>1777824.77</v>
      </c>
      <c r="J6" s="352">
        <f>SUM(B6:I6)</f>
        <v>203582988.64</v>
      </c>
    </row>
    <row r="7" spans="1:10" ht="13.5">
      <c r="A7" s="40" t="s">
        <v>36</v>
      </c>
      <c r="B7" s="352">
        <v>256359.38</v>
      </c>
      <c r="C7" s="352">
        <v>1338640.09</v>
      </c>
      <c r="D7" s="352">
        <v>2628990.69</v>
      </c>
      <c r="E7" s="352">
        <v>207999</v>
      </c>
      <c r="F7" s="352">
        <v>134200</v>
      </c>
      <c r="G7" s="352">
        <v>0</v>
      </c>
      <c r="H7" s="352">
        <v>468032.17</v>
      </c>
      <c r="I7" s="352">
        <v>4775276.15</v>
      </c>
      <c r="J7" s="352">
        <f>SUM(B7:I7)</f>
        <v>9809497.48</v>
      </c>
    </row>
    <row r="8" spans="1:10" ht="13.5">
      <c r="A8" s="40" t="s">
        <v>37</v>
      </c>
      <c r="B8" s="352">
        <v>5669.31</v>
      </c>
      <c r="C8" s="352">
        <v>1426665.73</v>
      </c>
      <c r="D8" s="352">
        <v>1455855.72</v>
      </c>
      <c r="E8" s="352">
        <v>328525.76</v>
      </c>
      <c r="F8" s="352">
        <v>46335.39</v>
      </c>
      <c r="G8" s="352">
        <v>0</v>
      </c>
      <c r="H8" s="352">
        <v>256359.38</v>
      </c>
      <c r="I8" s="352">
        <v>4309829.78</v>
      </c>
      <c r="J8" s="352">
        <f>SUM(B8:I8)</f>
        <v>7829241.07</v>
      </c>
    </row>
    <row r="9" spans="1:10" ht="13.5">
      <c r="A9" s="40" t="s">
        <v>38</v>
      </c>
      <c r="B9" s="352">
        <v>0</v>
      </c>
      <c r="C9" s="352">
        <v>0</v>
      </c>
      <c r="D9" s="352">
        <v>0</v>
      </c>
      <c r="E9" s="352">
        <v>0</v>
      </c>
      <c r="F9" s="352">
        <v>0</v>
      </c>
      <c r="G9" s="352">
        <v>0</v>
      </c>
      <c r="H9" s="352">
        <v>0</v>
      </c>
      <c r="I9" s="352">
        <v>0</v>
      </c>
      <c r="J9" s="352">
        <v>0</v>
      </c>
    </row>
    <row r="10" spans="1:10" ht="27.75">
      <c r="A10" s="40" t="s">
        <v>5</v>
      </c>
      <c r="B10" s="352">
        <f>SUM(B6+B7-B8)</f>
        <v>45968596.53</v>
      </c>
      <c r="C10" s="352">
        <f aca="true" t="shared" si="0" ref="C10:I10">SUM(C6+C7-C8)</f>
        <v>107959299.34</v>
      </c>
      <c r="D10" s="352">
        <f t="shared" si="0"/>
        <v>42534224.449999996</v>
      </c>
      <c r="E10" s="352">
        <f t="shared" si="0"/>
        <v>2136954.83</v>
      </c>
      <c r="F10" s="352">
        <f t="shared" si="0"/>
        <v>4276809.57</v>
      </c>
      <c r="G10" s="352">
        <f>SUM(G6+G7-G8)</f>
        <v>12589.2</v>
      </c>
      <c r="H10" s="352">
        <f t="shared" si="0"/>
        <v>431499.99</v>
      </c>
      <c r="I10" s="352">
        <f t="shared" si="0"/>
        <v>2243271.1399999997</v>
      </c>
      <c r="J10" s="352">
        <f>SUM(J6+J7-J8)</f>
        <v>205563245.04999998</v>
      </c>
    </row>
    <row r="11" spans="1:10" ht="42">
      <c r="A11" s="38" t="s">
        <v>324</v>
      </c>
      <c r="B11" s="39">
        <v>45001277.75</v>
      </c>
      <c r="C11" s="39">
        <v>40958193.01</v>
      </c>
      <c r="D11" s="39">
        <v>35571303.32</v>
      </c>
      <c r="E11" s="39">
        <v>1626725.6</v>
      </c>
      <c r="F11" s="39">
        <v>0</v>
      </c>
      <c r="G11" s="39">
        <v>0</v>
      </c>
      <c r="H11" s="39">
        <v>0</v>
      </c>
      <c r="I11" s="39">
        <v>0</v>
      </c>
      <c r="J11" s="39">
        <f>SUM(B11:I11)</f>
        <v>123157499.67999998</v>
      </c>
    </row>
    <row r="12" spans="1:10" ht="13.5">
      <c r="A12" s="40" t="s">
        <v>39</v>
      </c>
      <c r="B12" s="39">
        <v>526331.47</v>
      </c>
      <c r="C12" s="39">
        <v>4415034.54</v>
      </c>
      <c r="D12" s="39">
        <v>3470429.28</v>
      </c>
      <c r="E12" s="39">
        <v>285305.45</v>
      </c>
      <c r="F12" s="39">
        <v>0</v>
      </c>
      <c r="G12" s="39">
        <v>0</v>
      </c>
      <c r="H12" s="39">
        <v>0</v>
      </c>
      <c r="I12" s="39">
        <v>0</v>
      </c>
      <c r="J12" s="39">
        <f>SUM(B12:I12)</f>
        <v>8697100.739999998</v>
      </c>
    </row>
    <row r="13" spans="1:10" ht="13.5">
      <c r="A13" s="40" t="s">
        <v>40</v>
      </c>
      <c r="B13" s="39">
        <v>5669.31</v>
      </c>
      <c r="C13" s="39">
        <v>2036180.02</v>
      </c>
      <c r="D13" s="39">
        <v>1507040.53</v>
      </c>
      <c r="E13" s="39">
        <v>328525.76</v>
      </c>
      <c r="F13" s="39">
        <v>0</v>
      </c>
      <c r="G13" s="39">
        <v>0</v>
      </c>
      <c r="H13" s="39">
        <v>0</v>
      </c>
      <c r="I13" s="39">
        <v>0</v>
      </c>
      <c r="J13" s="39">
        <f>SUM(B13:I13)</f>
        <v>3877415.62</v>
      </c>
    </row>
    <row r="14" spans="1:10" ht="27.75">
      <c r="A14" s="40" t="s">
        <v>5</v>
      </c>
      <c r="B14" s="39">
        <f>SUM(B11+B12-B13)</f>
        <v>45521939.91</v>
      </c>
      <c r="C14" s="39">
        <f>SUM(C11+C12-C13)</f>
        <v>43337047.529999994</v>
      </c>
      <c r="D14" s="39">
        <f>SUM(D11+D12-D13)</f>
        <v>37534692.07</v>
      </c>
      <c r="E14" s="39">
        <f>SUM(E11+E12-E13)</f>
        <v>1583505.29</v>
      </c>
      <c r="F14" s="39">
        <v>0</v>
      </c>
      <c r="G14" s="39">
        <v>0</v>
      </c>
      <c r="H14" s="39">
        <v>0</v>
      </c>
      <c r="I14" s="39">
        <v>0</v>
      </c>
      <c r="J14" s="39">
        <f>SUM(J11+J12-J13)</f>
        <v>127977184.79999997</v>
      </c>
    </row>
    <row r="15" spans="1:10" ht="55.5">
      <c r="A15" s="38" t="s">
        <v>325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3.5">
      <c r="A16" s="40" t="s">
        <v>36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3.5">
      <c r="A17" s="40" t="s">
        <v>37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27.75">
      <c r="A18" s="40" t="s">
        <v>5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3.5">
      <c r="A19" s="436" t="s">
        <v>41</v>
      </c>
      <c r="B19" s="436"/>
      <c r="C19" s="436"/>
      <c r="D19" s="436"/>
      <c r="E19" s="436"/>
      <c r="F19" s="436"/>
      <c r="G19" s="436"/>
      <c r="H19" s="436"/>
      <c r="I19" s="436"/>
      <c r="J19" s="436"/>
    </row>
    <row r="20" spans="1:10" ht="42">
      <c r="A20" s="40" t="s">
        <v>42</v>
      </c>
      <c r="B20" s="39">
        <f>SUM(B6-B11)</f>
        <v>716628.7100000009</v>
      </c>
      <c r="C20" s="39">
        <f>SUM(C6-C11)</f>
        <v>67089131.970000006</v>
      </c>
      <c r="D20" s="39">
        <f>SUM(D6-D11)</f>
        <v>5789786.159999996</v>
      </c>
      <c r="E20" s="39">
        <f>SUM(E6-E11)</f>
        <v>630755.9899999998</v>
      </c>
      <c r="F20" s="39">
        <f>SUM(F6)</f>
        <v>4188944.96</v>
      </c>
      <c r="G20" s="39">
        <f>SUM(G6)</f>
        <v>12589.2</v>
      </c>
      <c r="H20" s="39">
        <f>SUM(H6)</f>
        <v>219827.2</v>
      </c>
      <c r="I20" s="39">
        <f>SUM(I6)</f>
        <v>1777824.77</v>
      </c>
      <c r="J20" s="39">
        <f>SUM(B20:I20)</f>
        <v>80425488.96</v>
      </c>
    </row>
    <row r="21" spans="1:10" ht="27.75">
      <c r="A21" s="40" t="s">
        <v>5</v>
      </c>
      <c r="B21" s="39">
        <f>SUM(B10-B14)</f>
        <v>446656.62000000477</v>
      </c>
      <c r="C21" s="39">
        <f>SUM(C10-C14)</f>
        <v>64622251.81000001</v>
      </c>
      <c r="D21" s="39">
        <f>SUM(D10-D14)</f>
        <v>4999532.379999995</v>
      </c>
      <c r="E21" s="39">
        <f>SUM(E10-E14)</f>
        <v>553449.54</v>
      </c>
      <c r="F21" s="39">
        <f>SUM(F10)</f>
        <v>4276809.57</v>
      </c>
      <c r="G21" s="39">
        <f>SUM(G10)</f>
        <v>12589.2</v>
      </c>
      <c r="H21" s="39">
        <f>SUM(H10)</f>
        <v>431499.99</v>
      </c>
      <c r="I21" s="39">
        <f>SUM(I10)</f>
        <v>2243271.1399999997</v>
      </c>
      <c r="J21" s="39">
        <f>SUM(B21:I21)</f>
        <v>77586060.25000001</v>
      </c>
    </row>
  </sheetData>
  <sheetProtection/>
  <mergeCells count="2">
    <mergeCell ref="A1:J1"/>
    <mergeCell ref="A19:J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SheetLayoutView="100" zoomScalePageLayoutView="0" workbookViewId="0" topLeftCell="A9">
      <selection activeCell="A7" sqref="A7:A9"/>
    </sheetView>
  </sheetViews>
  <sheetFormatPr defaultColWidth="18.421875" defaultRowHeight="12.75"/>
  <cols>
    <col min="1" max="1" width="46.421875" style="1" customWidth="1"/>
    <col min="2" max="2" width="26.28125" style="1" customWidth="1"/>
    <col min="3" max="3" width="28.00390625" style="1" customWidth="1"/>
    <col min="4" max="16384" width="18.421875" style="1" customWidth="1"/>
  </cols>
  <sheetData>
    <row r="1" spans="1:3" ht="15">
      <c r="A1" s="42"/>
      <c r="B1" s="42"/>
      <c r="C1" s="43" t="s">
        <v>245</v>
      </c>
    </row>
    <row r="2" spans="1:3" ht="15">
      <c r="A2" s="42"/>
      <c r="B2" s="42"/>
      <c r="C2" s="42"/>
    </row>
    <row r="3" spans="1:3" s="44" customFormat="1" ht="34.5" customHeight="1">
      <c r="A3" s="438" t="s">
        <v>301</v>
      </c>
      <c r="B3" s="438"/>
      <c r="C3" s="438"/>
    </row>
    <row r="4" spans="1:3" ht="13.5">
      <c r="A4" s="439" t="s">
        <v>246</v>
      </c>
      <c r="B4" s="439"/>
      <c r="C4" s="439"/>
    </row>
    <row r="5" spans="1:3" ht="15">
      <c r="A5" s="45"/>
      <c r="B5" s="45"/>
      <c r="C5" s="45"/>
    </row>
    <row r="6" spans="1:3" ht="15.75" thickBot="1">
      <c r="A6" s="46"/>
      <c r="B6" s="42"/>
      <c r="C6" s="47" t="s">
        <v>126</v>
      </c>
    </row>
    <row r="7" spans="1:3" s="48" customFormat="1" ht="33.75" customHeight="1">
      <c r="A7" s="440" t="s">
        <v>43</v>
      </c>
      <c r="B7" s="443" t="s">
        <v>44</v>
      </c>
      <c r="C7" s="444"/>
    </row>
    <row r="8" spans="1:3" s="48" customFormat="1" ht="15">
      <c r="A8" s="441"/>
      <c r="B8" s="445" t="s">
        <v>45</v>
      </c>
      <c r="C8" s="446"/>
    </row>
    <row r="9" spans="1:3" s="48" customFormat="1" ht="45" thickBot="1">
      <c r="A9" s="442"/>
      <c r="B9" s="49" t="s">
        <v>46</v>
      </c>
      <c r="C9" s="50" t="s">
        <v>47</v>
      </c>
    </row>
    <row r="10" spans="1:3" s="48" customFormat="1" ht="16.5" customHeight="1">
      <c r="A10" s="353" t="s">
        <v>48</v>
      </c>
      <c r="B10" s="354">
        <v>668302187.43</v>
      </c>
      <c r="C10" s="355">
        <v>596660226.6</v>
      </c>
    </row>
    <row r="11" spans="1:3" s="48" customFormat="1" ht="16.5" customHeight="1">
      <c r="A11" s="41" t="s">
        <v>49</v>
      </c>
      <c r="B11" s="51">
        <v>184892240.75</v>
      </c>
      <c r="C11" s="52">
        <v>166176196.5</v>
      </c>
    </row>
    <row r="12" spans="1:3" s="48" customFormat="1" ht="16.5" customHeight="1">
      <c r="A12" s="41" t="s">
        <v>50</v>
      </c>
      <c r="B12" s="51">
        <v>1730665.01</v>
      </c>
      <c r="C12" s="52">
        <v>1833562.9800000004</v>
      </c>
    </row>
    <row r="13" spans="1:3" s="48" customFormat="1" ht="16.5" customHeight="1">
      <c r="A13" s="41" t="s">
        <v>51</v>
      </c>
      <c r="B13" s="51">
        <v>1033.28</v>
      </c>
      <c r="C13" s="52">
        <v>1023.49</v>
      </c>
    </row>
    <row r="14" spans="1:3" s="48" customFormat="1" ht="16.5" customHeight="1">
      <c r="A14" s="41" t="s">
        <v>52</v>
      </c>
      <c r="B14" s="51">
        <v>1900508.49</v>
      </c>
      <c r="C14" s="52">
        <v>1697782.5800000003</v>
      </c>
    </row>
    <row r="15" spans="1:3" s="48" customFormat="1" ht="16.5" customHeight="1">
      <c r="A15" s="41" t="s">
        <v>53</v>
      </c>
      <c r="B15" s="51">
        <v>14969179.26</v>
      </c>
      <c r="C15" s="52">
        <v>13632208.719999999</v>
      </c>
    </row>
    <row r="16" spans="1:3" s="48" customFormat="1" ht="16.5" customHeight="1" thickBot="1">
      <c r="A16" s="53" t="s">
        <v>54</v>
      </c>
      <c r="B16" s="54">
        <v>6783652.09</v>
      </c>
      <c r="C16" s="55">
        <v>6088716.699999999</v>
      </c>
    </row>
    <row r="17" spans="1:3" s="48" customFormat="1" ht="16.5" customHeight="1" thickBot="1">
      <c r="A17" s="56" t="s">
        <v>55</v>
      </c>
      <c r="B17" s="57">
        <f>SUM(B10:B16)</f>
        <v>878579466.31</v>
      </c>
      <c r="C17" s="58">
        <f>SUM(C10:C16)</f>
        <v>786089717.5700002</v>
      </c>
    </row>
    <row r="18" spans="1:3" s="48" customFormat="1" ht="16.5" customHeight="1">
      <c r="A18" s="447" t="s">
        <v>56</v>
      </c>
      <c r="B18" s="448"/>
      <c r="C18" s="449"/>
    </row>
    <row r="19" spans="1:3" s="48" customFormat="1" ht="16.5" customHeight="1">
      <c r="A19" s="59" t="s">
        <v>57</v>
      </c>
      <c r="B19" s="356">
        <v>878003933.46</v>
      </c>
      <c r="C19" s="61">
        <v>785286696.1600002</v>
      </c>
    </row>
    <row r="20" spans="1:3" s="48" customFormat="1" ht="15">
      <c r="A20" s="60" t="s">
        <v>58</v>
      </c>
      <c r="B20" s="356">
        <v>575532.85</v>
      </c>
      <c r="C20" s="61">
        <v>803021.4100000001</v>
      </c>
    </row>
    <row r="21" spans="1:3" s="48" customFormat="1" ht="16.5" customHeight="1">
      <c r="A21" s="60" t="s">
        <v>59</v>
      </c>
      <c r="B21" s="334" t="s">
        <v>292</v>
      </c>
      <c r="C21" s="335" t="s">
        <v>292</v>
      </c>
    </row>
    <row r="22" spans="1:4" s="48" customFormat="1" ht="16.5" customHeight="1" thickBot="1">
      <c r="A22" s="62" t="s">
        <v>302</v>
      </c>
      <c r="B22" s="357">
        <v>878579466.31</v>
      </c>
      <c r="C22" s="358">
        <v>786089717.5700002</v>
      </c>
      <c r="D22" s="1"/>
    </row>
    <row r="24" spans="1:3" ht="63.75" customHeight="1">
      <c r="A24" s="450" t="s">
        <v>303</v>
      </c>
      <c r="B24" s="450"/>
      <c r="C24" s="450"/>
    </row>
    <row r="26" spans="1:3" ht="15">
      <c r="A26" s="437"/>
      <c r="B26" s="437"/>
      <c r="C26" s="437"/>
    </row>
    <row r="27" ht="12.75">
      <c r="D27" s="63"/>
    </row>
    <row r="28" ht="12.75">
      <c r="C28" s="63"/>
    </row>
  </sheetData>
  <sheetProtection/>
  <mergeCells count="8">
    <mergeCell ref="A26:C26"/>
    <mergeCell ref="A3:C3"/>
    <mergeCell ref="A4:C4"/>
    <mergeCell ref="A7:A9"/>
    <mergeCell ref="B7:C7"/>
    <mergeCell ref="B8:C8"/>
    <mergeCell ref="A18:C18"/>
    <mergeCell ref="A24:C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view="pageBreakPreview" zoomScale="60" zoomScalePageLayoutView="0" workbookViewId="0" topLeftCell="A14">
      <selection activeCell="A3" sqref="A3"/>
    </sheetView>
  </sheetViews>
  <sheetFormatPr defaultColWidth="9.140625" defaultRowHeight="12.75"/>
  <cols>
    <col min="1" max="1" width="8.57421875" style="1" customWidth="1"/>
    <col min="2" max="2" width="21.28125" style="1" customWidth="1"/>
    <col min="3" max="3" width="24.140625" style="1" customWidth="1"/>
    <col min="4" max="4" width="25.8515625" style="1" customWidth="1"/>
    <col min="5" max="10" width="21.28125" style="1" customWidth="1"/>
    <col min="11" max="16384" width="9.140625" style="1" customWidth="1"/>
  </cols>
  <sheetData>
    <row r="1" ht="15">
      <c r="J1" s="43" t="s">
        <v>247</v>
      </c>
    </row>
    <row r="2" spans="1:10" ht="17.25">
      <c r="A2" s="461" t="s">
        <v>328</v>
      </c>
      <c r="B2" s="461"/>
      <c r="C2" s="461"/>
      <c r="D2" s="461"/>
      <c r="E2" s="461"/>
      <c r="F2" s="461"/>
      <c r="G2" s="461"/>
      <c r="H2" s="461"/>
      <c r="I2" s="461"/>
      <c r="J2" s="461"/>
    </row>
    <row r="4" ht="15" customHeight="1">
      <c r="J4" s="64" t="s">
        <v>126</v>
      </c>
    </row>
    <row r="5" ht="13.5" customHeight="1" thickBot="1"/>
    <row r="6" spans="1:10" ht="22.5" customHeight="1" thickBot="1">
      <c r="A6" s="462" t="s">
        <v>268</v>
      </c>
      <c r="B6" s="465" t="s">
        <v>127</v>
      </c>
      <c r="C6" s="451" t="s">
        <v>128</v>
      </c>
      <c r="D6" s="454" t="s">
        <v>129</v>
      </c>
      <c r="E6" s="455"/>
      <c r="F6" s="455"/>
      <c r="G6" s="455"/>
      <c r="H6" s="455"/>
      <c r="I6" s="455"/>
      <c r="J6" s="456"/>
    </row>
    <row r="7" spans="1:10" ht="30" customHeight="1" thickBot="1">
      <c r="A7" s="463"/>
      <c r="B7" s="466"/>
      <c r="C7" s="452"/>
      <c r="D7" s="457" t="s">
        <v>130</v>
      </c>
      <c r="E7" s="459" t="s">
        <v>131</v>
      </c>
      <c r="F7" s="459"/>
      <c r="G7" s="459"/>
      <c r="H7" s="459"/>
      <c r="I7" s="459"/>
      <c r="J7" s="460"/>
    </row>
    <row r="8" spans="1:10" ht="45.75" customHeight="1" thickBot="1">
      <c r="A8" s="464"/>
      <c r="B8" s="467"/>
      <c r="C8" s="453"/>
      <c r="D8" s="458"/>
      <c r="E8" s="65" t="s">
        <v>132</v>
      </c>
      <c r="F8" s="66" t="s">
        <v>133</v>
      </c>
      <c r="G8" s="67" t="s">
        <v>134</v>
      </c>
      <c r="H8" s="67" t="s">
        <v>135</v>
      </c>
      <c r="I8" s="67" t="s">
        <v>288</v>
      </c>
      <c r="J8" s="68" t="s">
        <v>54</v>
      </c>
    </row>
    <row r="9" spans="1:10" ht="15.75" customHeight="1">
      <c r="A9" s="69">
        <v>210</v>
      </c>
      <c r="B9" s="70" t="s">
        <v>136</v>
      </c>
      <c r="C9" s="71">
        <v>39398096.94</v>
      </c>
      <c r="D9" s="72">
        <v>3156992.8000000003</v>
      </c>
      <c r="E9" s="73">
        <v>25119836.18</v>
      </c>
      <c r="F9" s="73">
        <v>10446236.58</v>
      </c>
      <c r="G9" s="73">
        <v>22620.94</v>
      </c>
      <c r="H9" s="73">
        <v>66.05000000000001</v>
      </c>
      <c r="I9" s="73">
        <v>652344.39</v>
      </c>
      <c r="J9" s="74">
        <v>0</v>
      </c>
    </row>
    <row r="10" spans="1:10" ht="15.75" customHeight="1">
      <c r="A10" s="69">
        <v>280</v>
      </c>
      <c r="B10" s="75" t="s">
        <v>137</v>
      </c>
      <c r="C10" s="71">
        <v>6198446.89</v>
      </c>
      <c r="D10" s="72">
        <v>1107787.79</v>
      </c>
      <c r="E10" s="76">
        <v>3994711.2899999996</v>
      </c>
      <c r="F10" s="76">
        <v>1011871.76</v>
      </c>
      <c r="G10" s="76">
        <v>10567.47</v>
      </c>
      <c r="H10" s="76">
        <v>0</v>
      </c>
      <c r="I10" s="76">
        <v>73508.58</v>
      </c>
      <c r="J10" s="74">
        <v>0</v>
      </c>
    </row>
    <row r="11" spans="1:10" ht="15.75" customHeight="1">
      <c r="A11" s="69">
        <v>20</v>
      </c>
      <c r="B11" s="77" t="s">
        <v>138</v>
      </c>
      <c r="C11" s="71">
        <v>282941647.22999996</v>
      </c>
      <c r="D11" s="72">
        <v>24720242.25</v>
      </c>
      <c r="E11" s="76">
        <v>222160723.35000002</v>
      </c>
      <c r="F11" s="76">
        <v>35372942.55</v>
      </c>
      <c r="G11" s="76">
        <v>525750.24</v>
      </c>
      <c r="H11" s="76">
        <v>25.3</v>
      </c>
      <c r="I11" s="76">
        <v>161963.5399999998</v>
      </c>
      <c r="J11" s="74">
        <v>0</v>
      </c>
    </row>
    <row r="12" spans="1:10" ht="15.75" customHeight="1">
      <c r="A12" s="69">
        <v>170</v>
      </c>
      <c r="B12" s="75" t="s">
        <v>139</v>
      </c>
      <c r="C12" s="71">
        <v>9981187.879999999</v>
      </c>
      <c r="D12" s="72">
        <v>817624.2599999999</v>
      </c>
      <c r="E12" s="76">
        <v>7049347.039999999</v>
      </c>
      <c r="F12" s="76">
        <v>1867122.3099999998</v>
      </c>
      <c r="G12" s="76">
        <v>32610.59</v>
      </c>
      <c r="H12" s="76">
        <v>0</v>
      </c>
      <c r="I12" s="76">
        <v>214483.68</v>
      </c>
      <c r="J12" s="74">
        <v>0</v>
      </c>
    </row>
    <row r="13" spans="1:10" ht="15.75" customHeight="1">
      <c r="A13" s="69">
        <v>180</v>
      </c>
      <c r="B13" s="75" t="s">
        <v>140</v>
      </c>
      <c r="C13" s="71">
        <v>11828037.3</v>
      </c>
      <c r="D13" s="72">
        <v>1323299.9400000002</v>
      </c>
      <c r="E13" s="76">
        <v>7600927.010000001</v>
      </c>
      <c r="F13" s="76">
        <v>2301292.54</v>
      </c>
      <c r="G13" s="76">
        <v>8053.43</v>
      </c>
      <c r="H13" s="76">
        <v>0</v>
      </c>
      <c r="I13" s="76">
        <v>594464.38</v>
      </c>
      <c r="J13" s="74">
        <v>0</v>
      </c>
    </row>
    <row r="14" spans="1:10" ht="15.75" customHeight="1">
      <c r="A14" s="69">
        <v>50</v>
      </c>
      <c r="B14" s="75" t="s">
        <v>141</v>
      </c>
      <c r="C14" s="71">
        <v>15951531.169999998</v>
      </c>
      <c r="D14" s="72">
        <v>1423285.1099999999</v>
      </c>
      <c r="E14" s="76">
        <v>8962641.89</v>
      </c>
      <c r="F14" s="76">
        <v>4559376.52</v>
      </c>
      <c r="G14" s="76">
        <v>103128.43000000001</v>
      </c>
      <c r="H14" s="76">
        <v>14.6</v>
      </c>
      <c r="I14" s="76">
        <v>903084.6199999999</v>
      </c>
      <c r="J14" s="74">
        <v>0</v>
      </c>
    </row>
    <row r="15" spans="1:10" ht="15.75" customHeight="1">
      <c r="A15" s="69">
        <v>60</v>
      </c>
      <c r="B15" s="75" t="s">
        <v>142</v>
      </c>
      <c r="C15" s="71">
        <v>20360790.529999994</v>
      </c>
      <c r="D15" s="72">
        <v>1903937.2000000002</v>
      </c>
      <c r="E15" s="76">
        <v>9389827.76</v>
      </c>
      <c r="F15" s="76">
        <v>8823075.33</v>
      </c>
      <c r="G15" s="76">
        <v>27138.7</v>
      </c>
      <c r="H15" s="76">
        <v>1.56</v>
      </c>
      <c r="I15" s="76">
        <v>216809.97999999998</v>
      </c>
      <c r="J15" s="74">
        <v>0</v>
      </c>
    </row>
    <row r="16" spans="1:10" ht="15.75" customHeight="1">
      <c r="A16" s="69">
        <v>290</v>
      </c>
      <c r="B16" s="78" t="s">
        <v>143</v>
      </c>
      <c r="C16" s="71">
        <v>6673644.880000001</v>
      </c>
      <c r="D16" s="72">
        <v>689597.3699999999</v>
      </c>
      <c r="E16" s="76">
        <v>3643679.4900000007</v>
      </c>
      <c r="F16" s="76">
        <v>2084708.4100000001</v>
      </c>
      <c r="G16" s="76">
        <v>-14744.529999999999</v>
      </c>
      <c r="H16" s="76">
        <v>-7.99</v>
      </c>
      <c r="I16" s="76">
        <v>270412.13</v>
      </c>
      <c r="J16" s="74">
        <v>0</v>
      </c>
    </row>
    <row r="17" spans="1:10" ht="15.75" customHeight="1">
      <c r="A17" s="69">
        <v>120</v>
      </c>
      <c r="B17" s="75" t="s">
        <v>144</v>
      </c>
      <c r="C17" s="71">
        <v>10408434.34</v>
      </c>
      <c r="D17" s="72">
        <v>938639.3300000001</v>
      </c>
      <c r="E17" s="76">
        <v>5937169.32</v>
      </c>
      <c r="F17" s="76">
        <v>3271822.85</v>
      </c>
      <c r="G17" s="76">
        <v>143453.52000000002</v>
      </c>
      <c r="H17" s="76">
        <v>0</v>
      </c>
      <c r="I17" s="76">
        <v>117349.32</v>
      </c>
      <c r="J17" s="74">
        <v>0</v>
      </c>
    </row>
    <row r="18" spans="1:10" ht="15.75" customHeight="1">
      <c r="A18" s="69">
        <v>340</v>
      </c>
      <c r="B18" s="75" t="s">
        <v>145</v>
      </c>
      <c r="C18" s="71">
        <v>57555200.400000006</v>
      </c>
      <c r="D18" s="72">
        <v>9907228.320000002</v>
      </c>
      <c r="E18" s="76">
        <v>29167913.19</v>
      </c>
      <c r="F18" s="76">
        <v>16831654.290000003</v>
      </c>
      <c r="G18" s="76">
        <v>114764.47</v>
      </c>
      <c r="H18" s="76">
        <v>63.06</v>
      </c>
      <c r="I18" s="76">
        <v>1533577.0699999998</v>
      </c>
      <c r="J18" s="74">
        <v>0</v>
      </c>
    </row>
    <row r="19" spans="1:10" ht="15.75" customHeight="1">
      <c r="A19" s="69">
        <v>130</v>
      </c>
      <c r="B19" s="75" t="s">
        <v>146</v>
      </c>
      <c r="C19" s="71">
        <v>12212137.35</v>
      </c>
      <c r="D19" s="72">
        <v>2183263.51</v>
      </c>
      <c r="E19" s="76">
        <v>6191153.92</v>
      </c>
      <c r="F19" s="76">
        <v>2805701.6999999997</v>
      </c>
      <c r="G19" s="76">
        <v>22994.8</v>
      </c>
      <c r="H19" s="76">
        <v>0</v>
      </c>
      <c r="I19" s="76">
        <v>1009023.42</v>
      </c>
      <c r="J19" s="74">
        <v>0</v>
      </c>
    </row>
    <row r="20" spans="1:10" ht="15.75" customHeight="1">
      <c r="A20" s="69">
        <v>190</v>
      </c>
      <c r="B20" s="75" t="s">
        <v>147</v>
      </c>
      <c r="C20" s="71">
        <v>18111171.759999998</v>
      </c>
      <c r="D20" s="72">
        <v>1053748.0899999999</v>
      </c>
      <c r="E20" s="76">
        <v>13990842.28</v>
      </c>
      <c r="F20" s="76">
        <v>3001640.39</v>
      </c>
      <c r="G20" s="76">
        <v>10667.27</v>
      </c>
      <c r="H20" s="76">
        <v>55.230000000000004</v>
      </c>
      <c r="I20" s="76">
        <v>54218.5</v>
      </c>
      <c r="J20" s="74">
        <v>0</v>
      </c>
    </row>
    <row r="21" spans="1:10" ht="15.75" customHeight="1">
      <c r="A21" s="69">
        <v>220</v>
      </c>
      <c r="B21" s="79" t="s">
        <v>148</v>
      </c>
      <c r="C21" s="71">
        <v>6058074.320000001</v>
      </c>
      <c r="D21" s="72">
        <v>1118330.89</v>
      </c>
      <c r="E21" s="76">
        <v>3876150.92</v>
      </c>
      <c r="F21" s="76">
        <v>788727.21</v>
      </c>
      <c r="G21" s="76">
        <v>18659.96</v>
      </c>
      <c r="H21" s="76">
        <v>0</v>
      </c>
      <c r="I21" s="76">
        <v>256205.34</v>
      </c>
      <c r="J21" s="74">
        <v>0</v>
      </c>
    </row>
    <row r="22" spans="1:10" ht="15.75" customHeight="1">
      <c r="A22" s="69">
        <v>200</v>
      </c>
      <c r="B22" s="75" t="s">
        <v>149</v>
      </c>
      <c r="C22" s="71">
        <v>10513390.810000002</v>
      </c>
      <c r="D22" s="72">
        <v>1448976.6600000001</v>
      </c>
      <c r="E22" s="76">
        <v>5854271.350000001</v>
      </c>
      <c r="F22" s="76">
        <v>2634835.27</v>
      </c>
      <c r="G22" s="76">
        <v>22813.670000000002</v>
      </c>
      <c r="H22" s="76">
        <v>0</v>
      </c>
      <c r="I22" s="76">
        <v>552493.86</v>
      </c>
      <c r="J22" s="74">
        <v>0</v>
      </c>
    </row>
    <row r="23" spans="1:10" ht="15.75" customHeight="1">
      <c r="A23" s="69">
        <v>360</v>
      </c>
      <c r="B23" s="75" t="s">
        <v>150</v>
      </c>
      <c r="C23" s="71">
        <v>9393876.089999998</v>
      </c>
      <c r="D23" s="72">
        <v>1432114.78</v>
      </c>
      <c r="E23" s="76">
        <v>4723264.249999999</v>
      </c>
      <c r="F23" s="76">
        <v>2357835.72</v>
      </c>
      <c r="G23" s="76">
        <v>18847.18</v>
      </c>
      <c r="H23" s="76">
        <v>45.78</v>
      </c>
      <c r="I23" s="76">
        <v>861768.38</v>
      </c>
      <c r="J23" s="74">
        <v>0</v>
      </c>
    </row>
    <row r="24" spans="1:10" ht="15.75" customHeight="1">
      <c r="A24" s="69">
        <v>110</v>
      </c>
      <c r="B24" s="75" t="s">
        <v>151</v>
      </c>
      <c r="C24" s="71">
        <v>22288232.98</v>
      </c>
      <c r="D24" s="72">
        <v>2029119.25</v>
      </c>
      <c r="E24" s="76">
        <v>12413464.700000001</v>
      </c>
      <c r="F24" s="76">
        <v>6995667.61</v>
      </c>
      <c r="G24" s="76">
        <v>80803.94</v>
      </c>
      <c r="H24" s="76">
        <v>0</v>
      </c>
      <c r="I24" s="76">
        <v>769177.48</v>
      </c>
      <c r="J24" s="74">
        <v>0</v>
      </c>
    </row>
    <row r="25" spans="1:10" ht="15.75" customHeight="1">
      <c r="A25" s="69">
        <v>140</v>
      </c>
      <c r="B25" s="80" t="s">
        <v>152</v>
      </c>
      <c r="C25" s="71">
        <v>10488437.06</v>
      </c>
      <c r="D25" s="72">
        <v>1278096.07</v>
      </c>
      <c r="E25" s="76">
        <v>5755457.440000001</v>
      </c>
      <c r="F25" s="76">
        <v>3036554.9400000004</v>
      </c>
      <c r="G25" s="76">
        <v>20039.679999999997</v>
      </c>
      <c r="H25" s="76">
        <v>0</v>
      </c>
      <c r="I25" s="76">
        <v>398288.93</v>
      </c>
      <c r="J25" s="74">
        <v>0</v>
      </c>
    </row>
    <row r="26" spans="1:10" ht="15.75" customHeight="1">
      <c r="A26" s="69">
        <v>300</v>
      </c>
      <c r="B26" s="81" t="s">
        <v>153</v>
      </c>
      <c r="C26" s="71">
        <v>27900354.540000003</v>
      </c>
      <c r="D26" s="72">
        <v>1835877.77</v>
      </c>
      <c r="E26" s="76">
        <v>15625200.13</v>
      </c>
      <c r="F26" s="76">
        <v>9850931.430000002</v>
      </c>
      <c r="G26" s="76">
        <v>17817.18</v>
      </c>
      <c r="H26" s="76">
        <v>0</v>
      </c>
      <c r="I26" s="76">
        <v>570528.03</v>
      </c>
      <c r="J26" s="74">
        <v>0</v>
      </c>
    </row>
    <row r="27" spans="1:10" ht="15.75" customHeight="1">
      <c r="A27" s="69">
        <v>90</v>
      </c>
      <c r="B27" s="81" t="s">
        <v>154</v>
      </c>
      <c r="C27" s="71">
        <v>44187345.730000004</v>
      </c>
      <c r="D27" s="72">
        <v>3314648.09</v>
      </c>
      <c r="E27" s="76">
        <v>29798767.900000002</v>
      </c>
      <c r="F27" s="76">
        <v>9675536.84</v>
      </c>
      <c r="G27" s="76">
        <v>34693.57</v>
      </c>
      <c r="H27" s="76">
        <v>0</v>
      </c>
      <c r="I27" s="76">
        <v>1363699.33</v>
      </c>
      <c r="J27" s="74">
        <v>0</v>
      </c>
    </row>
    <row r="28" spans="1:10" ht="15.75" customHeight="1">
      <c r="A28" s="69">
        <v>270</v>
      </c>
      <c r="B28" s="75" t="s">
        <v>155</v>
      </c>
      <c r="C28" s="71">
        <v>21712131.990000002</v>
      </c>
      <c r="D28" s="72">
        <v>2853399.1700000004</v>
      </c>
      <c r="E28" s="76">
        <v>11345743.49</v>
      </c>
      <c r="F28" s="76">
        <v>6990165.22</v>
      </c>
      <c r="G28" s="76">
        <v>38407.57000000001</v>
      </c>
      <c r="H28" s="76">
        <v>0</v>
      </c>
      <c r="I28" s="76">
        <v>484416.54</v>
      </c>
      <c r="J28" s="74">
        <v>0</v>
      </c>
    </row>
    <row r="29" spans="1:10" ht="15.75" customHeight="1">
      <c r="A29" s="69">
        <v>100</v>
      </c>
      <c r="B29" s="78" t="s">
        <v>156</v>
      </c>
      <c r="C29" s="71">
        <v>32670743.97</v>
      </c>
      <c r="D29" s="72">
        <v>1661352.0799999998</v>
      </c>
      <c r="E29" s="76">
        <v>23719089.509999998</v>
      </c>
      <c r="F29" s="76">
        <v>6834175.319999999</v>
      </c>
      <c r="G29" s="76">
        <v>65069.649999999994</v>
      </c>
      <c r="H29" s="76">
        <v>0</v>
      </c>
      <c r="I29" s="76">
        <v>391057.41</v>
      </c>
      <c r="J29" s="74">
        <v>0</v>
      </c>
    </row>
    <row r="30" spans="1:10" ht="15.75" customHeight="1">
      <c r="A30" s="69">
        <v>230</v>
      </c>
      <c r="B30" s="75" t="s">
        <v>157</v>
      </c>
      <c r="C30" s="71">
        <v>5478533.899999999</v>
      </c>
      <c r="D30" s="72">
        <v>739762.18</v>
      </c>
      <c r="E30" s="76">
        <v>3886670.2399999998</v>
      </c>
      <c r="F30" s="76">
        <v>592070.86</v>
      </c>
      <c r="G30" s="76">
        <v>4945.18</v>
      </c>
      <c r="H30" s="76">
        <v>54.93</v>
      </c>
      <c r="I30" s="76">
        <v>255030.51</v>
      </c>
      <c r="J30" s="74">
        <v>0</v>
      </c>
    </row>
    <row r="31" spans="1:10" ht="15.75" customHeight="1">
      <c r="A31" s="69">
        <v>370</v>
      </c>
      <c r="B31" s="81" t="s">
        <v>158</v>
      </c>
      <c r="C31" s="71">
        <v>8205433.84</v>
      </c>
      <c r="D31" s="72">
        <v>420932.06</v>
      </c>
      <c r="E31" s="76">
        <v>5039808.07</v>
      </c>
      <c r="F31" s="76">
        <v>2424218.47</v>
      </c>
      <c r="G31" s="76">
        <v>21008.41</v>
      </c>
      <c r="H31" s="76">
        <v>0</v>
      </c>
      <c r="I31" s="76">
        <v>299466.83</v>
      </c>
      <c r="J31" s="74">
        <v>0</v>
      </c>
    </row>
    <row r="32" spans="1:10" ht="15.75" customHeight="1">
      <c r="A32" s="69">
        <v>70</v>
      </c>
      <c r="B32" s="75" t="s">
        <v>159</v>
      </c>
      <c r="C32" s="71">
        <v>19401010.4</v>
      </c>
      <c r="D32" s="72">
        <v>1469414.3900000001</v>
      </c>
      <c r="E32" s="76">
        <v>13781955.719999999</v>
      </c>
      <c r="F32" s="76">
        <v>3340263.1799999997</v>
      </c>
      <c r="G32" s="76">
        <v>74075.83</v>
      </c>
      <c r="H32" s="76">
        <v>0</v>
      </c>
      <c r="I32" s="76">
        <v>735301.28</v>
      </c>
      <c r="J32" s="74">
        <v>0</v>
      </c>
    </row>
    <row r="33" spans="1:10" ht="15.75" customHeight="1">
      <c r="A33" s="69">
        <v>380</v>
      </c>
      <c r="B33" s="75" t="s">
        <v>160</v>
      </c>
      <c r="C33" s="71">
        <v>10351015.03</v>
      </c>
      <c r="D33" s="72">
        <v>1535097.7400000002</v>
      </c>
      <c r="E33" s="76">
        <v>6154907.24</v>
      </c>
      <c r="F33" s="76">
        <v>1754180.4</v>
      </c>
      <c r="G33" s="76">
        <v>2873.51</v>
      </c>
      <c r="H33" s="76">
        <v>0</v>
      </c>
      <c r="I33" s="76">
        <v>903956.1399999999</v>
      </c>
      <c r="J33" s="74">
        <v>0</v>
      </c>
    </row>
    <row r="34" spans="1:10" ht="15.75" customHeight="1">
      <c r="A34" s="69">
        <v>310</v>
      </c>
      <c r="B34" s="75" t="s">
        <v>161</v>
      </c>
      <c r="C34" s="71">
        <v>3347288.4399999995</v>
      </c>
      <c r="D34" s="72">
        <v>479977.39</v>
      </c>
      <c r="E34" s="76">
        <v>2287849.9299999997</v>
      </c>
      <c r="F34" s="76">
        <v>462815.73</v>
      </c>
      <c r="G34" s="76">
        <v>2451.8700000000003</v>
      </c>
      <c r="H34" s="76">
        <v>0</v>
      </c>
      <c r="I34" s="76">
        <v>114193.52</v>
      </c>
      <c r="J34" s="74">
        <v>0</v>
      </c>
    </row>
    <row r="35" spans="1:10" ht="15.75" customHeight="1">
      <c r="A35" s="69">
        <v>320</v>
      </c>
      <c r="B35" s="75" t="s">
        <v>162</v>
      </c>
      <c r="C35" s="71">
        <v>2956194.2700000005</v>
      </c>
      <c r="D35" s="72">
        <v>319645.4</v>
      </c>
      <c r="E35" s="76">
        <v>2213139.3100000005</v>
      </c>
      <c r="F35" s="76">
        <v>372193.56000000006</v>
      </c>
      <c r="G35" s="76">
        <v>3980.2400000000002</v>
      </c>
      <c r="H35" s="76">
        <v>0</v>
      </c>
      <c r="I35" s="76">
        <v>47235.759999999995</v>
      </c>
      <c r="J35" s="74">
        <v>0</v>
      </c>
    </row>
    <row r="36" spans="1:10" ht="15.75" customHeight="1">
      <c r="A36" s="69">
        <v>150</v>
      </c>
      <c r="B36" s="75" t="s">
        <v>163</v>
      </c>
      <c r="C36" s="71">
        <v>11841637.739999998</v>
      </c>
      <c r="D36" s="72">
        <v>1175063.56</v>
      </c>
      <c r="E36" s="76">
        <v>7564377.63</v>
      </c>
      <c r="F36" s="76">
        <v>2707006.3600000003</v>
      </c>
      <c r="G36" s="76">
        <v>7851.539999999999</v>
      </c>
      <c r="H36" s="76">
        <v>0</v>
      </c>
      <c r="I36" s="76">
        <v>387338.65</v>
      </c>
      <c r="J36" s="74">
        <v>0</v>
      </c>
    </row>
    <row r="37" spans="1:10" ht="15.75" customHeight="1">
      <c r="A37" s="69">
        <v>390</v>
      </c>
      <c r="B37" s="75" t="s">
        <v>164</v>
      </c>
      <c r="C37" s="71">
        <v>6024391.270000001</v>
      </c>
      <c r="D37" s="72">
        <v>661449.2799999999</v>
      </c>
      <c r="E37" s="76">
        <v>3565865.97</v>
      </c>
      <c r="F37" s="76">
        <v>1667482.35</v>
      </c>
      <c r="G37" s="76">
        <v>21334.94</v>
      </c>
      <c r="H37" s="76">
        <v>0</v>
      </c>
      <c r="I37" s="76">
        <v>108258.73</v>
      </c>
      <c r="J37" s="74">
        <v>0</v>
      </c>
    </row>
    <row r="38" spans="1:10" ht="15.75" customHeight="1">
      <c r="A38" s="69">
        <v>80</v>
      </c>
      <c r="B38" s="75" t="s">
        <v>165</v>
      </c>
      <c r="C38" s="71">
        <v>24677084.009999998</v>
      </c>
      <c r="D38" s="72">
        <v>2940640.01</v>
      </c>
      <c r="E38" s="76">
        <v>13759414.43</v>
      </c>
      <c r="F38" s="76">
        <v>7445803.3</v>
      </c>
      <c r="G38" s="76">
        <v>96148.64</v>
      </c>
      <c r="H38" s="76">
        <v>0</v>
      </c>
      <c r="I38" s="76">
        <v>435077.62999999995</v>
      </c>
      <c r="J38" s="74">
        <v>0</v>
      </c>
    </row>
    <row r="39" spans="1:10" ht="15.75" customHeight="1">
      <c r="A39" s="69">
        <v>40</v>
      </c>
      <c r="B39" s="81" t="s">
        <v>166</v>
      </c>
      <c r="C39" s="71">
        <v>38652834.18</v>
      </c>
      <c r="D39" s="72">
        <v>3600118.8200000003</v>
      </c>
      <c r="E39" s="76">
        <v>24275210.73</v>
      </c>
      <c r="F39" s="76">
        <v>10003803.59</v>
      </c>
      <c r="G39" s="76">
        <v>122868.03</v>
      </c>
      <c r="H39" s="76">
        <v>247.07</v>
      </c>
      <c r="I39" s="76">
        <v>650585.94</v>
      </c>
      <c r="J39" s="74">
        <v>0</v>
      </c>
    </row>
    <row r="40" spans="1:10" ht="15.75" customHeight="1">
      <c r="A40" s="69">
        <v>240</v>
      </c>
      <c r="B40" s="82" t="s">
        <v>167</v>
      </c>
      <c r="C40" s="71">
        <v>2211880.4</v>
      </c>
      <c r="D40" s="72">
        <v>228096.96</v>
      </c>
      <c r="E40" s="76">
        <v>1509680.5899999999</v>
      </c>
      <c r="F40" s="76">
        <v>354877.66000000003</v>
      </c>
      <c r="G40" s="76">
        <v>2336.75</v>
      </c>
      <c r="H40" s="76">
        <v>0</v>
      </c>
      <c r="I40" s="76">
        <v>116888.44</v>
      </c>
      <c r="J40" s="74">
        <v>0</v>
      </c>
    </row>
    <row r="41" spans="1:10" ht="15.75" customHeight="1">
      <c r="A41" s="69">
        <v>330</v>
      </c>
      <c r="B41" s="75" t="s">
        <v>168</v>
      </c>
      <c r="C41" s="71">
        <v>5497654.029999999</v>
      </c>
      <c r="D41" s="72">
        <v>517549.06999999995</v>
      </c>
      <c r="E41" s="76">
        <v>3183228.95</v>
      </c>
      <c r="F41" s="76">
        <v>1689830.65</v>
      </c>
      <c r="G41" s="76">
        <v>6942.17</v>
      </c>
      <c r="H41" s="76">
        <v>0</v>
      </c>
      <c r="I41" s="76">
        <v>100103.18999999999</v>
      </c>
      <c r="J41" s="74">
        <v>0</v>
      </c>
    </row>
    <row r="42" spans="1:10" ht="15.75" customHeight="1">
      <c r="A42" s="69">
        <v>250</v>
      </c>
      <c r="B42" s="81" t="s">
        <v>169</v>
      </c>
      <c r="C42" s="71">
        <v>10248928.45</v>
      </c>
      <c r="D42" s="72">
        <v>1474688.5799999998</v>
      </c>
      <c r="E42" s="76">
        <v>5087815.63</v>
      </c>
      <c r="F42" s="76">
        <v>2967914.1100000003</v>
      </c>
      <c r="G42" s="76">
        <v>8134.26</v>
      </c>
      <c r="H42" s="76">
        <v>372.43</v>
      </c>
      <c r="I42" s="76">
        <v>710003.4400000001</v>
      </c>
      <c r="J42" s="74">
        <v>0</v>
      </c>
    </row>
    <row r="43" spans="1:10" ht="15.75" customHeight="1">
      <c r="A43" s="69">
        <v>260</v>
      </c>
      <c r="B43" s="75" t="s">
        <v>170</v>
      </c>
      <c r="C43" s="71">
        <v>6683254.66</v>
      </c>
      <c r="D43" s="72">
        <v>703015.5700000001</v>
      </c>
      <c r="E43" s="76">
        <v>3891752.2100000004</v>
      </c>
      <c r="F43" s="76">
        <v>1839245.33</v>
      </c>
      <c r="G43" s="76">
        <v>2160.82</v>
      </c>
      <c r="H43" s="76">
        <v>0</v>
      </c>
      <c r="I43" s="76">
        <v>247080.73</v>
      </c>
      <c r="J43" s="74">
        <v>0</v>
      </c>
    </row>
    <row r="44" spans="1:10" ht="15.75" customHeight="1" thickBot="1">
      <c r="A44" s="83">
        <v>160</v>
      </c>
      <c r="B44" s="84" t="s">
        <v>171</v>
      </c>
      <c r="C44" s="71">
        <v>29529479.85</v>
      </c>
      <c r="D44" s="72">
        <v>4494038.35</v>
      </c>
      <c r="E44" s="85">
        <v>19044694.180000003</v>
      </c>
      <c r="F44" s="85">
        <v>5728660.409999999</v>
      </c>
      <c r="G44" s="85">
        <v>29395.089999999997</v>
      </c>
      <c r="H44" s="85">
        <v>95.25999999999999</v>
      </c>
      <c r="I44" s="85">
        <v>232596.56</v>
      </c>
      <c r="J44" s="74">
        <v>0</v>
      </c>
    </row>
    <row r="45" spans="1:10" ht="15.75" customHeight="1" thickBot="1">
      <c r="A45" s="86"/>
      <c r="B45" s="86" t="s">
        <v>172</v>
      </c>
      <c r="C45" s="87">
        <f aca="true" t="shared" si="0" ref="C45:J45">SUM(C9:C44)</f>
        <v>861939534.6299998</v>
      </c>
      <c r="D45" s="88">
        <f t="shared" si="0"/>
        <v>86957050.08999997</v>
      </c>
      <c r="E45" s="87">
        <f t="shared" si="0"/>
        <v>571566553.24</v>
      </c>
      <c r="F45" s="87">
        <f t="shared" si="0"/>
        <v>184892240.75000006</v>
      </c>
      <c r="G45" s="87">
        <f t="shared" si="0"/>
        <v>1730665.01</v>
      </c>
      <c r="H45" s="87">
        <f t="shared" si="0"/>
        <v>1033.28</v>
      </c>
      <c r="I45" s="87">
        <f t="shared" si="0"/>
        <v>16791992.259999998</v>
      </c>
      <c r="J45" s="89">
        <f t="shared" si="0"/>
        <v>0</v>
      </c>
    </row>
    <row r="46" spans="1:10" ht="15.75" thickBot="1">
      <c r="A46" s="90">
        <v>10</v>
      </c>
      <c r="B46" s="91" t="s">
        <v>173</v>
      </c>
      <c r="C46" s="71">
        <v>16639931.680000007</v>
      </c>
      <c r="D46" s="92">
        <v>9778584.100000005</v>
      </c>
      <c r="E46" s="93">
        <v>0</v>
      </c>
      <c r="F46" s="93">
        <v>0</v>
      </c>
      <c r="G46" s="93">
        <v>0</v>
      </c>
      <c r="H46" s="93">
        <v>0</v>
      </c>
      <c r="I46" s="93">
        <v>77695.49</v>
      </c>
      <c r="J46" s="94">
        <v>6783652.090000001</v>
      </c>
    </row>
    <row r="47" spans="1:10" ht="15" thickBot="1">
      <c r="A47" s="95"/>
      <c r="B47" s="95" t="s">
        <v>174</v>
      </c>
      <c r="C47" s="89">
        <f aca="true" t="shared" si="1" ref="C47:J47">SUM(C45:C46)</f>
        <v>878579466.3099997</v>
      </c>
      <c r="D47" s="96">
        <f t="shared" si="1"/>
        <v>96735634.18999998</v>
      </c>
      <c r="E47" s="89">
        <f t="shared" si="1"/>
        <v>571566553.24</v>
      </c>
      <c r="F47" s="89">
        <f t="shared" si="1"/>
        <v>184892240.75000006</v>
      </c>
      <c r="G47" s="89">
        <f t="shared" si="1"/>
        <v>1730665.01</v>
      </c>
      <c r="H47" s="89">
        <f t="shared" si="1"/>
        <v>1033.28</v>
      </c>
      <c r="I47" s="89">
        <f t="shared" si="1"/>
        <v>16869687.749999996</v>
      </c>
      <c r="J47" s="89">
        <f t="shared" si="1"/>
        <v>6783652.090000001</v>
      </c>
    </row>
    <row r="49" ht="12.75">
      <c r="D49" s="63"/>
    </row>
  </sheetData>
  <sheetProtection/>
  <mergeCells count="7">
    <mergeCell ref="C6:C8"/>
    <mergeCell ref="D6:J6"/>
    <mergeCell ref="D7:D8"/>
    <mergeCell ref="E7:J7"/>
    <mergeCell ref="A2:J2"/>
    <mergeCell ref="A6:A8"/>
    <mergeCell ref="B6:B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="90" zoomScaleNormal="90" zoomScaleSheetLayoutView="70" zoomScalePageLayoutView="0" workbookViewId="0" topLeftCell="A23">
      <selection activeCell="J6" sqref="J6"/>
    </sheetView>
  </sheetViews>
  <sheetFormatPr defaultColWidth="10.28125" defaultRowHeight="12.75"/>
  <cols>
    <col min="1" max="1" width="49.7109375" style="44" customWidth="1"/>
    <col min="2" max="2" width="5.28125" style="98" customWidth="1"/>
    <col min="3" max="7" width="20.7109375" style="1" customWidth="1"/>
    <col min="8" max="8" width="21.8515625" style="1" customWidth="1"/>
    <col min="9" max="16384" width="10.28125" style="1" customWidth="1"/>
  </cols>
  <sheetData>
    <row r="1" ht="15">
      <c r="H1" s="2" t="s">
        <v>248</v>
      </c>
    </row>
    <row r="2" spans="1:8" ht="17.25">
      <c r="A2" s="99"/>
      <c r="B2" s="99" t="s">
        <v>296</v>
      </c>
      <c r="C2" s="100" t="s">
        <v>330</v>
      </c>
      <c r="D2" s="101"/>
      <c r="E2" s="101"/>
      <c r="F2" s="101"/>
      <c r="G2" s="101"/>
      <c r="H2" s="99"/>
    </row>
    <row r="3" spans="1:8" ht="15" customHeight="1">
      <c r="A3" s="102"/>
      <c r="B3" s="102"/>
      <c r="C3" s="103" t="s">
        <v>297</v>
      </c>
      <c r="D3" s="104"/>
      <c r="E3" s="104"/>
      <c r="F3" s="104"/>
      <c r="G3" s="104"/>
      <c r="H3" s="102"/>
    </row>
    <row r="4" spans="1:8" ht="15" customHeight="1">
      <c r="A4" s="105"/>
      <c r="B4" s="106"/>
      <c r="C4" s="105"/>
      <c r="D4" s="105"/>
      <c r="E4" s="105"/>
      <c r="F4" s="105"/>
      <c r="G4" s="105"/>
      <c r="H4" s="105"/>
    </row>
    <row r="5" spans="1:8" ht="15.75" thickBot="1">
      <c r="A5" s="107"/>
      <c r="H5" s="43" t="s">
        <v>126</v>
      </c>
    </row>
    <row r="6" spans="1:8" s="48" customFormat="1" ht="15.75" customHeight="1" thickBot="1">
      <c r="A6" s="468" t="s">
        <v>0</v>
      </c>
      <c r="B6" s="108" t="s">
        <v>1</v>
      </c>
      <c r="C6" s="468" t="s">
        <v>2</v>
      </c>
      <c r="D6" s="468" t="s">
        <v>3</v>
      </c>
      <c r="E6" s="468" t="s">
        <v>4</v>
      </c>
      <c r="F6" s="468" t="s">
        <v>5</v>
      </c>
      <c r="G6" s="486" t="s">
        <v>6</v>
      </c>
      <c r="H6" s="487"/>
    </row>
    <row r="7" spans="1:8" s="48" customFormat="1" ht="30" thickBot="1">
      <c r="A7" s="469"/>
      <c r="B7" s="109"/>
      <c r="C7" s="469"/>
      <c r="D7" s="469"/>
      <c r="E7" s="469"/>
      <c r="F7" s="469"/>
      <c r="G7" s="109" t="s">
        <v>7</v>
      </c>
      <c r="H7" s="110" t="s">
        <v>8</v>
      </c>
    </row>
    <row r="8" spans="1:8" ht="15" thickBot="1">
      <c r="A8" s="111" t="s">
        <v>9</v>
      </c>
      <c r="B8" s="112">
        <v>1</v>
      </c>
      <c r="C8" s="365">
        <v>98558.89</v>
      </c>
      <c r="D8" s="365">
        <v>7465485.35</v>
      </c>
      <c r="E8" s="365">
        <v>7445788.46</v>
      </c>
      <c r="F8" s="365">
        <v>118255.78</v>
      </c>
      <c r="G8" s="113">
        <v>0</v>
      </c>
      <c r="H8" s="114">
        <v>118255.78</v>
      </c>
    </row>
    <row r="9" spans="1:8" ht="30.75">
      <c r="A9" s="115" t="s">
        <v>10</v>
      </c>
      <c r="B9" s="474">
        <v>2</v>
      </c>
      <c r="C9" s="488">
        <v>98558.89</v>
      </c>
      <c r="D9" s="490">
        <v>7465485.35</v>
      </c>
      <c r="E9" s="490">
        <v>7445788.46</v>
      </c>
      <c r="F9" s="488">
        <f>SUM(C9+D9-E9)</f>
        <v>118255.77999999933</v>
      </c>
      <c r="G9" s="116"/>
      <c r="H9" s="117"/>
    </row>
    <row r="10" spans="1:8" ht="15" customHeight="1">
      <c r="A10" s="118" t="s">
        <v>11</v>
      </c>
      <c r="B10" s="475"/>
      <c r="C10" s="489"/>
      <c r="D10" s="491"/>
      <c r="E10" s="491"/>
      <c r="F10" s="489"/>
      <c r="G10" s="119"/>
      <c r="H10" s="120"/>
    </row>
    <row r="11" spans="1:8" ht="15.75" customHeight="1" thickBot="1">
      <c r="A11" s="121" t="s">
        <v>12</v>
      </c>
      <c r="B11" s="473"/>
      <c r="C11" s="489"/>
      <c r="D11" s="491"/>
      <c r="E11" s="491"/>
      <c r="F11" s="489"/>
      <c r="G11" s="119">
        <v>0</v>
      </c>
      <c r="H11" s="120">
        <v>118255.78</v>
      </c>
    </row>
    <row r="12" spans="1:8" ht="31.5" customHeight="1" thickBot="1">
      <c r="A12" s="122" t="s">
        <v>249</v>
      </c>
      <c r="B12" s="112">
        <v>3</v>
      </c>
      <c r="C12" s="123">
        <f>SUM(C13:C23)</f>
        <v>786089717.5700045</v>
      </c>
      <c r="D12" s="123">
        <f>SUM(D14:D23)</f>
        <v>7944065792.949997</v>
      </c>
      <c r="E12" s="123">
        <f>SUM(E14:E23)</f>
        <v>7851576044.209997</v>
      </c>
      <c r="F12" s="123">
        <f>SUM(F14:F23)</f>
        <v>878579466.3100032</v>
      </c>
      <c r="G12" s="123">
        <f>SUM(G14:G23)</f>
        <v>575532.85</v>
      </c>
      <c r="H12" s="123">
        <f>SUM(H14:H23)</f>
        <v>878003933.460003</v>
      </c>
    </row>
    <row r="13" spans="1:8" ht="15">
      <c r="A13" s="492" t="s">
        <v>11</v>
      </c>
      <c r="B13" s="493"/>
      <c r="C13" s="493"/>
      <c r="D13" s="493"/>
      <c r="E13" s="493"/>
      <c r="F13" s="493"/>
      <c r="G13" s="493"/>
      <c r="H13" s="494"/>
    </row>
    <row r="14" spans="1:8" ht="15">
      <c r="A14" s="366" t="s">
        <v>13</v>
      </c>
      <c r="B14" s="367">
        <v>4</v>
      </c>
      <c r="C14" s="127">
        <v>69623636.75999975</v>
      </c>
      <c r="D14" s="125">
        <v>647669006.5400003</v>
      </c>
      <c r="E14" s="125">
        <v>638338574.4200006</v>
      </c>
      <c r="F14" s="125">
        <f aca="true" t="shared" si="0" ref="F14:F23">C14+D14-E14</f>
        <v>78954068.87999952</v>
      </c>
      <c r="G14" s="125">
        <v>23852.879999999997</v>
      </c>
      <c r="H14" s="368">
        <v>78930215.99999952</v>
      </c>
    </row>
    <row r="15" spans="1:8" ht="15">
      <c r="A15" s="60" t="s">
        <v>14</v>
      </c>
      <c r="B15" s="126">
        <v>5</v>
      </c>
      <c r="C15" s="124">
        <v>403704002.0400028</v>
      </c>
      <c r="D15" s="125">
        <v>4210420212.389996</v>
      </c>
      <c r="E15" s="125">
        <v>4166896688.3099966</v>
      </c>
      <c r="F15" s="125">
        <f t="shared" si="0"/>
        <v>447227526.1200018</v>
      </c>
      <c r="G15" s="125">
        <v>420193.29999999993</v>
      </c>
      <c r="H15" s="362">
        <v>446807332.8200018</v>
      </c>
    </row>
    <row r="16" spans="1:8" ht="15">
      <c r="A16" s="60" t="s">
        <v>15</v>
      </c>
      <c r="B16" s="126">
        <v>6</v>
      </c>
      <c r="C16" s="124">
        <v>127692456.89000154</v>
      </c>
      <c r="D16" s="125">
        <v>1352992249.2600012</v>
      </c>
      <c r="E16" s="125">
        <v>1339821916.2200003</v>
      </c>
      <c r="F16" s="125">
        <f t="shared" si="0"/>
        <v>140862789.93000245</v>
      </c>
      <c r="G16" s="125">
        <v>43134.55</v>
      </c>
      <c r="H16" s="362">
        <v>140819655.38000244</v>
      </c>
    </row>
    <row r="17" spans="1:8" ht="15">
      <c r="A17" s="60" t="s">
        <v>16</v>
      </c>
      <c r="B17" s="126">
        <v>7</v>
      </c>
      <c r="C17" s="124">
        <v>12540307.000000149</v>
      </c>
      <c r="D17" s="125">
        <v>175204214.61999983</v>
      </c>
      <c r="E17" s="125">
        <v>173269066.18999994</v>
      </c>
      <c r="F17" s="125">
        <f t="shared" si="0"/>
        <v>14475455.430000037</v>
      </c>
      <c r="G17" s="125">
        <v>43223.350000000006</v>
      </c>
      <c r="H17" s="362">
        <v>14432232.080000037</v>
      </c>
    </row>
    <row r="18" spans="1:8" ht="15">
      <c r="A18" s="60" t="s">
        <v>17</v>
      </c>
      <c r="B18" s="126">
        <v>8</v>
      </c>
      <c r="C18" s="124">
        <v>15409875.850000016</v>
      </c>
      <c r="D18" s="125">
        <v>44980823.92000002</v>
      </c>
      <c r="E18" s="125">
        <v>43573593.38000005</v>
      </c>
      <c r="F18" s="125">
        <f t="shared" si="0"/>
        <v>16817106.389999986</v>
      </c>
      <c r="G18" s="125">
        <v>1372.6299999999999</v>
      </c>
      <c r="H18" s="362">
        <v>16815733.759999987</v>
      </c>
    </row>
    <row r="19" spans="1:8" ht="15">
      <c r="A19" s="60" t="s">
        <v>18</v>
      </c>
      <c r="B19" s="126">
        <v>9</v>
      </c>
      <c r="C19" s="124">
        <v>54361574.81000036</v>
      </c>
      <c r="D19" s="125">
        <v>420721667.8399997</v>
      </c>
      <c r="E19" s="125">
        <v>411128672.12000036</v>
      </c>
      <c r="F19" s="125">
        <f t="shared" si="0"/>
        <v>63954570.52999967</v>
      </c>
      <c r="G19" s="125">
        <v>7337.17</v>
      </c>
      <c r="H19" s="362">
        <v>63947233.35999967</v>
      </c>
    </row>
    <row r="20" spans="1:8" ht="15">
      <c r="A20" s="60" t="s">
        <v>19</v>
      </c>
      <c r="B20" s="126">
        <v>10</v>
      </c>
      <c r="C20" s="124">
        <v>102020709.44999981</v>
      </c>
      <c r="D20" s="125">
        <v>1092042202.31</v>
      </c>
      <c r="E20" s="125">
        <v>1078523247.5400002</v>
      </c>
      <c r="F20" s="125">
        <f t="shared" si="0"/>
        <v>115539664.21999955</v>
      </c>
      <c r="G20" s="125">
        <v>36418.97</v>
      </c>
      <c r="H20" s="362">
        <v>115503245.24999955</v>
      </c>
    </row>
    <row r="21" spans="1:8" ht="15">
      <c r="A21" s="60" t="s">
        <v>20</v>
      </c>
      <c r="B21" s="126">
        <v>11</v>
      </c>
      <c r="C21" s="124">
        <v>660699.9900000051</v>
      </c>
      <c r="D21" s="125">
        <v>20415.78</v>
      </c>
      <c r="E21" s="125">
        <v>19472.399999999998</v>
      </c>
      <c r="F21" s="125">
        <f t="shared" si="0"/>
        <v>661643.3700000051</v>
      </c>
      <c r="G21" s="125">
        <v>0</v>
      </c>
      <c r="H21" s="362">
        <v>661643.3700000051</v>
      </c>
    </row>
    <row r="22" spans="1:8" ht="30.75">
      <c r="A22" s="366" t="s">
        <v>21</v>
      </c>
      <c r="B22" s="126">
        <v>12</v>
      </c>
      <c r="C22" s="124">
        <v>76454.78000000074</v>
      </c>
      <c r="D22" s="125">
        <v>0</v>
      </c>
      <c r="E22" s="125">
        <v>4153.93</v>
      </c>
      <c r="F22" s="125">
        <f t="shared" si="0"/>
        <v>72300.85000000073</v>
      </c>
      <c r="G22" s="125">
        <v>0</v>
      </c>
      <c r="H22" s="362">
        <v>72300.85000000073</v>
      </c>
    </row>
    <row r="23" spans="1:8" ht="15.75" thickBot="1">
      <c r="A23" s="121" t="s">
        <v>27</v>
      </c>
      <c r="B23" s="361">
        <v>13</v>
      </c>
      <c r="C23" s="359">
        <v>0</v>
      </c>
      <c r="D23" s="360">
        <v>15000.29</v>
      </c>
      <c r="E23" s="360">
        <v>659.7</v>
      </c>
      <c r="F23" s="125">
        <f t="shared" si="0"/>
        <v>14340.59</v>
      </c>
      <c r="G23" s="360">
        <v>0</v>
      </c>
      <c r="H23" s="362">
        <v>14340.59</v>
      </c>
    </row>
    <row r="24" spans="1:8" ht="15">
      <c r="A24" s="128" t="s">
        <v>22</v>
      </c>
      <c r="B24" s="472">
        <v>14</v>
      </c>
      <c r="C24" s="478">
        <v>193042.87</v>
      </c>
      <c r="D24" s="480">
        <v>1232754.01</v>
      </c>
      <c r="E24" s="482">
        <v>1228511.44</v>
      </c>
      <c r="F24" s="480">
        <f>SUM(C24+D24-E24)</f>
        <v>197285.43999999994</v>
      </c>
      <c r="G24" s="484">
        <f>SUM(G26:G28)</f>
        <v>103674</v>
      </c>
      <c r="H24" s="484">
        <v>93611.44</v>
      </c>
    </row>
    <row r="25" spans="1:8" ht="15" thickBot="1">
      <c r="A25" s="130" t="s">
        <v>329</v>
      </c>
      <c r="B25" s="473"/>
      <c r="C25" s="479"/>
      <c r="D25" s="481"/>
      <c r="E25" s="483"/>
      <c r="F25" s="481"/>
      <c r="G25" s="485"/>
      <c r="H25" s="485"/>
    </row>
    <row r="26" spans="1:8" ht="15">
      <c r="A26" s="131" t="s">
        <v>11</v>
      </c>
      <c r="B26" s="363"/>
      <c r="C26" s="476">
        <v>92565.87</v>
      </c>
      <c r="D26" s="495">
        <v>1155132.01</v>
      </c>
      <c r="E26" s="495">
        <v>1161296.44</v>
      </c>
      <c r="F26" s="495">
        <f>SUM(C26+D26-E26)</f>
        <v>86401.43999999994</v>
      </c>
      <c r="G26" s="497">
        <v>0</v>
      </c>
      <c r="H26" s="470">
        <f>SUM(F26-G26)</f>
        <v>86401.43999999994</v>
      </c>
    </row>
    <row r="27" spans="1:8" ht="15">
      <c r="A27" s="132" t="s">
        <v>23</v>
      </c>
      <c r="B27" s="218">
        <v>15</v>
      </c>
      <c r="C27" s="477"/>
      <c r="D27" s="496"/>
      <c r="E27" s="496"/>
      <c r="F27" s="496"/>
      <c r="G27" s="498"/>
      <c r="H27" s="471"/>
    </row>
    <row r="28" spans="1:8" ht="15.75" thickBot="1">
      <c r="A28" s="133" t="s">
        <v>24</v>
      </c>
      <c r="B28" s="364">
        <v>16</v>
      </c>
      <c r="C28" s="265">
        <v>100477</v>
      </c>
      <c r="D28" s="228">
        <v>77622</v>
      </c>
      <c r="E28" s="228">
        <v>67215</v>
      </c>
      <c r="F28" s="228">
        <f>SUM(C28+D28-E28)</f>
        <v>110884</v>
      </c>
      <c r="G28" s="134">
        <v>103674</v>
      </c>
      <c r="H28" s="135">
        <v>7210</v>
      </c>
    </row>
    <row r="29" spans="1:8" ht="15" thickBot="1">
      <c r="A29" s="136" t="s">
        <v>294</v>
      </c>
      <c r="B29" s="137">
        <v>17</v>
      </c>
      <c r="C29" s="208">
        <v>391343.67</v>
      </c>
      <c r="D29" s="365">
        <v>125166.52</v>
      </c>
      <c r="E29" s="208">
        <v>106572.59</v>
      </c>
      <c r="F29" s="365">
        <f>SUM(C29+D29-E29)</f>
        <v>409937.6</v>
      </c>
      <c r="G29" s="138">
        <f>SUM(G31:G34)</f>
        <v>14011.32</v>
      </c>
      <c r="H29" s="138">
        <f>SUM(H31:H34)</f>
        <v>395926.28</v>
      </c>
    </row>
    <row r="30" spans="1:8" ht="15">
      <c r="A30" s="139" t="s">
        <v>11</v>
      </c>
      <c r="B30" s="140"/>
      <c r="C30" s="140"/>
      <c r="D30" s="140"/>
      <c r="E30" s="140"/>
      <c r="F30" s="140"/>
      <c r="G30" s="140"/>
      <c r="H30" s="141"/>
    </row>
    <row r="31" spans="1:8" ht="15">
      <c r="A31" s="132" t="s">
        <v>25</v>
      </c>
      <c r="B31" s="224">
        <v>18</v>
      </c>
      <c r="C31" s="248">
        <v>0</v>
      </c>
      <c r="D31" s="220">
        <v>164.11</v>
      </c>
      <c r="E31" s="220">
        <v>164.11</v>
      </c>
      <c r="F31" s="220">
        <v>0</v>
      </c>
      <c r="G31" s="142">
        <v>0</v>
      </c>
      <c r="H31" s="143">
        <v>0</v>
      </c>
    </row>
    <row r="32" spans="1:8" ht="15">
      <c r="A32" s="144" t="s">
        <v>24</v>
      </c>
      <c r="B32" s="224">
        <v>19</v>
      </c>
      <c r="C32" s="248">
        <v>0</v>
      </c>
      <c r="D32" s="220">
        <v>0</v>
      </c>
      <c r="E32" s="220">
        <v>0</v>
      </c>
      <c r="F32" s="220">
        <f>SUM(C32+D32-E32)</f>
        <v>0</v>
      </c>
      <c r="G32" s="145">
        <v>0</v>
      </c>
      <c r="H32" s="146">
        <v>0</v>
      </c>
    </row>
    <row r="33" spans="1:8" ht="15">
      <c r="A33" s="144" t="s">
        <v>26</v>
      </c>
      <c r="B33" s="224">
        <v>20</v>
      </c>
      <c r="C33" s="248">
        <v>318094.93</v>
      </c>
      <c r="D33" s="220">
        <v>82024.35</v>
      </c>
      <c r="E33" s="220">
        <v>33159.74</v>
      </c>
      <c r="F33" s="220">
        <f>SUM(C33+D33-E33)</f>
        <v>366959.54000000004</v>
      </c>
      <c r="G33" s="147">
        <v>14011.32</v>
      </c>
      <c r="H33" s="148">
        <f>SUM(F33-G33)</f>
        <v>352948.22000000003</v>
      </c>
    </row>
    <row r="34" spans="1:8" ht="15.75" thickBot="1">
      <c r="A34" s="149" t="s">
        <v>27</v>
      </c>
      <c r="B34" s="226">
        <v>21</v>
      </c>
      <c r="C34" s="265">
        <v>73978.06</v>
      </c>
      <c r="D34" s="228">
        <v>42978.06</v>
      </c>
      <c r="E34" s="228">
        <v>73248.74</v>
      </c>
      <c r="F34" s="228">
        <v>42978.06</v>
      </c>
      <c r="G34" s="150">
        <v>0</v>
      </c>
      <c r="H34" s="151">
        <v>42978.06</v>
      </c>
    </row>
    <row r="35" spans="1:8" ht="30">
      <c r="A35" s="152" t="s">
        <v>123</v>
      </c>
      <c r="B35" s="153">
        <v>22</v>
      </c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6">
        <v>0</v>
      </c>
    </row>
    <row r="36" spans="1:8" ht="15.75" thickBot="1">
      <c r="A36" s="157" t="s">
        <v>27</v>
      </c>
      <c r="B36" s="158">
        <v>23</v>
      </c>
      <c r="C36" s="159">
        <v>0</v>
      </c>
      <c r="D36" s="150">
        <v>0</v>
      </c>
      <c r="E36" s="150">
        <v>0</v>
      </c>
      <c r="F36" s="150">
        <v>0</v>
      </c>
      <c r="G36" s="150">
        <v>0</v>
      </c>
      <c r="H36" s="151">
        <v>0</v>
      </c>
    </row>
    <row r="37" spans="1:8" ht="30" thickBot="1">
      <c r="A37" s="136" t="s">
        <v>122</v>
      </c>
      <c r="B37" s="137">
        <v>24</v>
      </c>
      <c r="C37" s="160">
        <f aca="true" t="shared" si="1" ref="C37:H37">SUM(C8+C12+C24+C29+C35)</f>
        <v>786772663.0000044</v>
      </c>
      <c r="D37" s="160">
        <f t="shared" si="1"/>
        <v>7952889198.829998</v>
      </c>
      <c r="E37" s="160">
        <f t="shared" si="1"/>
        <v>7860356916.699997</v>
      </c>
      <c r="F37" s="160">
        <f t="shared" si="1"/>
        <v>879304945.1300032</v>
      </c>
      <c r="G37" s="160">
        <f t="shared" si="1"/>
        <v>693218.1699999999</v>
      </c>
      <c r="H37" s="160">
        <f t="shared" si="1"/>
        <v>878611726.960003</v>
      </c>
    </row>
    <row r="38" spans="1:8" ht="12.75">
      <c r="A38" s="161"/>
      <c r="B38" s="162"/>
      <c r="C38" s="163"/>
      <c r="D38" s="163"/>
      <c r="E38" s="163"/>
      <c r="F38" s="163"/>
      <c r="G38" s="163"/>
      <c r="H38" s="163"/>
    </row>
  </sheetData>
  <sheetProtection/>
  <mergeCells count="25">
    <mergeCell ref="F26:F27"/>
    <mergeCell ref="G26:G27"/>
    <mergeCell ref="F24:F25"/>
    <mergeCell ref="D26:D27"/>
    <mergeCell ref="E26:E27"/>
    <mergeCell ref="C6:C7"/>
    <mergeCell ref="D6:D7"/>
    <mergeCell ref="E6:E7"/>
    <mergeCell ref="F6:F7"/>
    <mergeCell ref="H24:H25"/>
    <mergeCell ref="C9:C11"/>
    <mergeCell ref="D9:D11"/>
    <mergeCell ref="E9:E11"/>
    <mergeCell ref="F9:F11"/>
    <mergeCell ref="A13:H13"/>
    <mergeCell ref="A6:A7"/>
    <mergeCell ref="H26:H27"/>
    <mergeCell ref="B24:B25"/>
    <mergeCell ref="B9:B11"/>
    <mergeCell ref="C26:C27"/>
    <mergeCell ref="C24:C25"/>
    <mergeCell ref="D24:D25"/>
    <mergeCell ref="E24:E25"/>
    <mergeCell ref="G24:G25"/>
    <mergeCell ref="G6:H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SheetLayoutView="80" zoomScalePageLayoutView="0" workbookViewId="0" topLeftCell="A10">
      <selection activeCell="F18" sqref="F18"/>
    </sheetView>
  </sheetViews>
  <sheetFormatPr defaultColWidth="9.140625" defaultRowHeight="12.75"/>
  <cols>
    <col min="1" max="1" width="67.8515625" style="1" customWidth="1"/>
    <col min="2" max="4" width="31.7109375" style="1" customWidth="1"/>
    <col min="5" max="16384" width="9.140625" style="1" customWidth="1"/>
  </cols>
  <sheetData>
    <row r="1" spans="1:4" ht="15">
      <c r="A1" s="164"/>
      <c r="B1" s="164"/>
      <c r="C1" s="164"/>
      <c r="D1" s="165" t="s">
        <v>251</v>
      </c>
    </row>
    <row r="2" spans="1:4" ht="17.25">
      <c r="A2" s="502" t="s">
        <v>306</v>
      </c>
      <c r="B2" s="502"/>
      <c r="C2" s="502"/>
      <c r="D2" s="502"/>
    </row>
    <row r="3" spans="1:4" ht="15">
      <c r="A3" s="503" t="s">
        <v>250</v>
      </c>
      <c r="B3" s="503"/>
      <c r="C3" s="503"/>
      <c r="D3" s="503"/>
    </row>
    <row r="4" spans="1:4" ht="15">
      <c r="A4" s="166"/>
      <c r="B4" s="166"/>
      <c r="C4" s="166"/>
      <c r="D4" s="166"/>
    </row>
    <row r="5" spans="1:4" ht="15.75" thickBot="1">
      <c r="A5" s="167"/>
      <c r="B5" s="164"/>
      <c r="C5" s="164"/>
      <c r="D5" s="165" t="s">
        <v>126</v>
      </c>
    </row>
    <row r="6" spans="1:4" ht="45" thickBot="1">
      <c r="A6" s="168" t="s">
        <v>60</v>
      </c>
      <c r="B6" s="169" t="s">
        <v>61</v>
      </c>
      <c r="C6" s="169" t="s">
        <v>62</v>
      </c>
      <c r="D6" s="170" t="s">
        <v>63</v>
      </c>
    </row>
    <row r="7" spans="1:4" ht="15">
      <c r="A7" s="171" t="s">
        <v>64</v>
      </c>
      <c r="B7" s="172" t="s">
        <v>241</v>
      </c>
      <c r="C7" s="172" t="s">
        <v>241</v>
      </c>
      <c r="D7" s="173" t="s">
        <v>241</v>
      </c>
    </row>
    <row r="8" spans="1:4" ht="30">
      <c r="A8" s="174" t="s">
        <v>65</v>
      </c>
      <c r="B8" s="175">
        <f>SUM(B10:B16)</f>
        <v>-24309.49000000007</v>
      </c>
      <c r="C8" s="176">
        <f>SUM(C10:C16)</f>
        <v>-22033.48</v>
      </c>
      <c r="D8" s="175">
        <f>SUM(D10:D16)</f>
        <v>-2276.0100000000707</v>
      </c>
    </row>
    <row r="9" spans="1:4" ht="15">
      <c r="A9" s="499" t="s">
        <v>11</v>
      </c>
      <c r="B9" s="500"/>
      <c r="C9" s="500"/>
      <c r="D9" s="501"/>
    </row>
    <row r="10" spans="1:4" ht="15">
      <c r="A10" s="177" t="s">
        <v>13</v>
      </c>
      <c r="B10" s="178">
        <v>-1986.1999999999534</v>
      </c>
      <c r="C10" s="179">
        <v>-1692.5500000000002</v>
      </c>
      <c r="D10" s="178">
        <f aca="true" t="shared" si="0" ref="D10:D16">B10-C10</f>
        <v>-293.64999999995325</v>
      </c>
    </row>
    <row r="11" spans="1:4" ht="15">
      <c r="A11" s="177" t="s">
        <v>14</v>
      </c>
      <c r="B11" s="178">
        <v>-12665</v>
      </c>
      <c r="C11" s="179">
        <v>-11296.34</v>
      </c>
      <c r="D11" s="178">
        <f t="shared" si="0"/>
        <v>-1368.6599999999999</v>
      </c>
    </row>
    <row r="12" spans="1:4" ht="15">
      <c r="A12" s="177" t="s">
        <v>66</v>
      </c>
      <c r="B12" s="178">
        <v>-4213.219999999972</v>
      </c>
      <c r="C12" s="179">
        <v>-4012.17</v>
      </c>
      <c r="D12" s="178">
        <f t="shared" si="0"/>
        <v>-201.049999999972</v>
      </c>
    </row>
    <row r="13" spans="1:4" ht="15">
      <c r="A13" s="177" t="s">
        <v>16</v>
      </c>
      <c r="B13" s="178">
        <v>-552.3399999999965</v>
      </c>
      <c r="C13" s="179">
        <v>-536.62</v>
      </c>
      <c r="D13" s="178">
        <f t="shared" si="0"/>
        <v>-15.719999999996503</v>
      </c>
    </row>
    <row r="14" spans="1:4" ht="15">
      <c r="A14" s="177" t="s">
        <v>17</v>
      </c>
      <c r="B14" s="178">
        <v>-172.32000000000016</v>
      </c>
      <c r="C14" s="179">
        <v>-168.09</v>
      </c>
      <c r="D14" s="178">
        <f t="shared" si="0"/>
        <v>-4.23000000000016</v>
      </c>
    </row>
    <row r="15" spans="1:4" ht="15">
      <c r="A15" s="177" t="s">
        <v>18</v>
      </c>
      <c r="B15" s="178">
        <v>-1378.4499999999534</v>
      </c>
      <c r="C15" s="179">
        <v>-1346.8300000000002</v>
      </c>
      <c r="D15" s="178">
        <f t="shared" si="0"/>
        <v>-31.61999999995328</v>
      </c>
    </row>
    <row r="16" spans="1:4" ht="15">
      <c r="A16" s="177" t="s">
        <v>19</v>
      </c>
      <c r="B16" s="178">
        <v>-3341.9600000001956</v>
      </c>
      <c r="C16" s="179">
        <v>-2980.88</v>
      </c>
      <c r="D16" s="178">
        <f t="shared" si="0"/>
        <v>-361.08000000019547</v>
      </c>
    </row>
    <row r="17" spans="1:4" ht="15">
      <c r="A17" s="174" t="s">
        <v>67</v>
      </c>
      <c r="B17" s="180" t="s">
        <v>241</v>
      </c>
      <c r="C17" s="181" t="s">
        <v>241</v>
      </c>
      <c r="D17" s="180" t="s">
        <v>241</v>
      </c>
    </row>
    <row r="18" spans="1:4" ht="30">
      <c r="A18" s="174" t="s">
        <v>68</v>
      </c>
      <c r="B18" s="175">
        <f>SUM(B20:B26)</f>
        <v>-463799252.51000005</v>
      </c>
      <c r="C18" s="176">
        <f>SUM(C20:C26)</f>
        <v>42690770.00000001</v>
      </c>
      <c r="D18" s="175">
        <f>SUM(D20:D26)</f>
        <v>-506490022.51</v>
      </c>
    </row>
    <row r="19" spans="1:4" ht="15">
      <c r="A19" s="499" t="s">
        <v>11</v>
      </c>
      <c r="B19" s="500"/>
      <c r="C19" s="500"/>
      <c r="D19" s="501"/>
    </row>
    <row r="20" spans="1:4" ht="15">
      <c r="A20" s="177" t="s">
        <v>13</v>
      </c>
      <c r="B20" s="178">
        <v>-43005498.8</v>
      </c>
      <c r="C20" s="179">
        <v>3763068.5399999986</v>
      </c>
      <c r="D20" s="178">
        <f>B20-C20</f>
        <v>-46768567.339999996</v>
      </c>
    </row>
    <row r="21" spans="1:4" ht="15">
      <c r="A21" s="177" t="s">
        <v>14</v>
      </c>
      <c r="B21" s="178">
        <v>-242798600.76</v>
      </c>
      <c r="C21" s="179">
        <v>22424576.16</v>
      </c>
      <c r="D21" s="178">
        <f aca="true" t="shared" si="1" ref="D21:D26">B21-C21</f>
        <v>-265223176.92</v>
      </c>
    </row>
    <row r="22" spans="1:4" ht="15">
      <c r="A22" s="177" t="s">
        <v>66</v>
      </c>
      <c r="B22" s="178">
        <v>-79779823.41999999</v>
      </c>
      <c r="C22" s="179">
        <v>7003257.1099999985</v>
      </c>
      <c r="D22" s="178">
        <f t="shared" si="1"/>
        <v>-86783080.52999999</v>
      </c>
    </row>
    <row r="23" spans="1:4" ht="15">
      <c r="A23" s="177" t="s">
        <v>16</v>
      </c>
      <c r="B23" s="178">
        <v>-7532031.16</v>
      </c>
      <c r="C23" s="179">
        <v>701487.1500000003</v>
      </c>
      <c r="D23" s="178">
        <f t="shared" si="1"/>
        <v>-8233518.3100000005</v>
      </c>
    </row>
    <row r="24" spans="1:4" ht="15">
      <c r="A24" s="177" t="s">
        <v>17</v>
      </c>
      <c r="B24" s="178">
        <v>-10992307.7</v>
      </c>
      <c r="C24" s="179">
        <v>1217482.24</v>
      </c>
      <c r="D24" s="178">
        <f t="shared" si="1"/>
        <v>-12209789.94</v>
      </c>
    </row>
    <row r="25" spans="1:4" ht="15">
      <c r="A25" s="177" t="s">
        <v>18</v>
      </c>
      <c r="B25" s="178">
        <v>-17837547.010000013</v>
      </c>
      <c r="C25" s="179">
        <v>1584057.0299999996</v>
      </c>
      <c r="D25" s="178">
        <f t="shared" si="1"/>
        <v>-19421604.040000014</v>
      </c>
    </row>
    <row r="26" spans="1:4" ht="15.75" thickBot="1">
      <c r="A26" s="182" t="s">
        <v>19</v>
      </c>
      <c r="B26" s="183">
        <v>-61853443.660000004</v>
      </c>
      <c r="C26" s="184">
        <v>5996841.7700000005</v>
      </c>
      <c r="D26" s="178">
        <f t="shared" si="1"/>
        <v>-67850285.43</v>
      </c>
    </row>
  </sheetData>
  <sheetProtection/>
  <mergeCells count="4">
    <mergeCell ref="A9:D9"/>
    <mergeCell ref="A19:D19"/>
    <mergeCell ref="A2:D2"/>
    <mergeCell ref="A3:D3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SheetLayoutView="110" zoomScalePageLayoutView="0" workbookViewId="0" topLeftCell="A1">
      <selection activeCell="C12" sqref="C12"/>
    </sheetView>
  </sheetViews>
  <sheetFormatPr defaultColWidth="9.140625" defaultRowHeight="12.75"/>
  <cols>
    <col min="1" max="1" width="45.28125" style="1" customWidth="1"/>
    <col min="2" max="2" width="22.00390625" style="1" customWidth="1"/>
    <col min="3" max="6" width="19.8515625" style="1" customWidth="1"/>
    <col min="7" max="7" width="14.7109375" style="1" bestFit="1" customWidth="1"/>
    <col min="8" max="16384" width="9.140625" style="1" customWidth="1"/>
  </cols>
  <sheetData>
    <row r="1" spans="1:6" ht="15">
      <c r="A1" s="164"/>
      <c r="B1" s="164"/>
      <c r="C1" s="164"/>
      <c r="D1" s="164"/>
      <c r="E1" s="164"/>
      <c r="F1" s="165" t="s">
        <v>260</v>
      </c>
    </row>
    <row r="2" spans="1:6" ht="17.25">
      <c r="A2" s="502" t="s">
        <v>331</v>
      </c>
      <c r="B2" s="502"/>
      <c r="C2" s="502"/>
      <c r="D2" s="502"/>
      <c r="E2" s="502"/>
      <c r="F2" s="502"/>
    </row>
    <row r="3" spans="1:6" ht="14.25" customHeight="1">
      <c r="A3" s="504" t="s">
        <v>252</v>
      </c>
      <c r="B3" s="504"/>
      <c r="C3" s="504"/>
      <c r="D3" s="504"/>
      <c r="E3" s="504"/>
      <c r="F3" s="504"/>
    </row>
    <row r="4" spans="1:6" ht="15.75" thickBot="1">
      <c r="A4" s="167"/>
      <c r="B4" s="164"/>
      <c r="C4" s="164"/>
      <c r="D4" s="164"/>
      <c r="E4" s="164"/>
      <c r="F4" s="165" t="s">
        <v>126</v>
      </c>
    </row>
    <row r="5" spans="1:6" ht="45" thickBot="1">
      <c r="A5" s="168" t="s">
        <v>69</v>
      </c>
      <c r="B5" s="169" t="s">
        <v>2</v>
      </c>
      <c r="C5" s="169" t="s">
        <v>70</v>
      </c>
      <c r="D5" s="169" t="s">
        <v>71</v>
      </c>
      <c r="E5" s="169" t="s">
        <v>72</v>
      </c>
      <c r="F5" s="170" t="s">
        <v>5</v>
      </c>
    </row>
    <row r="6" spans="1:7" ht="46.5">
      <c r="A6" s="132" t="s">
        <v>332</v>
      </c>
      <c r="B6" s="185">
        <v>2339858.24</v>
      </c>
      <c r="C6" s="185">
        <v>4715344.38</v>
      </c>
      <c r="D6" s="185">
        <v>4420197.14</v>
      </c>
      <c r="E6" s="185">
        <v>0</v>
      </c>
      <c r="F6" s="186">
        <f>SUM(B6+C6-D6-E6)</f>
        <v>2635005.4800000004</v>
      </c>
      <c r="G6" s="187"/>
    </row>
    <row r="7" spans="1:7" ht="40.5" customHeight="1">
      <c r="A7" s="144" t="s">
        <v>318</v>
      </c>
      <c r="B7" s="188">
        <v>9200</v>
      </c>
      <c r="C7" s="188">
        <v>1625</v>
      </c>
      <c r="D7" s="188">
        <v>4880</v>
      </c>
      <c r="E7" s="188">
        <v>0</v>
      </c>
      <c r="F7" s="189">
        <f>SUM(B7+C7-D7-E7)</f>
        <v>5945</v>
      </c>
      <c r="G7" s="187"/>
    </row>
    <row r="8" spans="1:7" ht="25.5" customHeight="1" thickBot="1">
      <c r="A8" s="190" t="s">
        <v>73</v>
      </c>
      <c r="B8" s="191">
        <f>SUM(B6:B7)</f>
        <v>2349058.24</v>
      </c>
      <c r="C8" s="191">
        <f>SUM(C6:C7)</f>
        <v>4716969.38</v>
      </c>
      <c r="D8" s="191">
        <f>SUM(D6:D7)</f>
        <v>4425077.14</v>
      </c>
      <c r="E8" s="191">
        <f>SUM(E6:E7)</f>
        <v>0</v>
      </c>
      <c r="F8" s="192">
        <f>SUM(F6:F7)</f>
        <v>2640950.4800000004</v>
      </c>
      <c r="G8" s="63"/>
    </row>
    <row r="9" spans="1:6" ht="15">
      <c r="A9" s="193"/>
      <c r="B9" s="193"/>
      <c r="C9" s="193"/>
      <c r="D9" s="193"/>
      <c r="E9" s="193"/>
      <c r="F9" s="193"/>
    </row>
    <row r="10" ht="15">
      <c r="A10" s="194"/>
    </row>
    <row r="11" ht="15">
      <c r="A11" s="194"/>
    </row>
  </sheetData>
  <sheetProtection/>
  <mergeCells count="2">
    <mergeCell ref="A2:F2"/>
    <mergeCell ref="A3:F3"/>
  </mergeCells>
  <printOptions horizontalCentered="1" verticalCentered="1"/>
  <pageMargins left="0.7086614173228347" right="0.7086614173228347" top="0.9055118110236221" bottom="0.7480314960629921" header="0.5511811023622047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="80" zoomScaleNormal="80" zoomScaleSheetLayoutView="70" zoomScalePageLayoutView="0" workbookViewId="0" topLeftCell="A26">
      <selection activeCell="I44" sqref="I44"/>
    </sheetView>
  </sheetViews>
  <sheetFormatPr defaultColWidth="9.140625" defaultRowHeight="12.75"/>
  <cols>
    <col min="1" max="1" width="81.57421875" style="44" customWidth="1"/>
    <col min="2" max="2" width="4.00390625" style="1" bestFit="1" customWidth="1"/>
    <col min="3" max="3" width="22.140625" style="1" customWidth="1"/>
    <col min="4" max="4" width="21.57421875" style="1" customWidth="1"/>
    <col min="5" max="6" width="20.421875" style="1" customWidth="1"/>
    <col min="7" max="7" width="24.140625" style="1" customWidth="1"/>
    <col min="8" max="8" width="24.57421875" style="1" customWidth="1"/>
    <col min="9" max="11" width="9.140625" style="1" customWidth="1"/>
    <col min="12" max="13" width="11.00390625" style="1" bestFit="1" customWidth="1"/>
    <col min="14" max="14" width="11.57421875" style="1" bestFit="1" customWidth="1"/>
    <col min="15" max="16384" width="9.140625" style="1" customWidth="1"/>
  </cols>
  <sheetData>
    <row r="1" spans="1:8" ht="15">
      <c r="A1" s="195"/>
      <c r="B1" s="196"/>
      <c r="C1" s="196"/>
      <c r="D1" s="196"/>
      <c r="E1" s="196"/>
      <c r="F1" s="196"/>
      <c r="G1" s="196"/>
      <c r="H1" s="197" t="s">
        <v>261</v>
      </c>
    </row>
    <row r="2" spans="1:14" ht="18" customHeight="1">
      <c r="A2" s="509" t="s">
        <v>333</v>
      </c>
      <c r="B2" s="509"/>
      <c r="C2" s="509"/>
      <c r="D2" s="509"/>
      <c r="E2" s="509"/>
      <c r="F2" s="509"/>
      <c r="G2" s="509"/>
      <c r="H2" s="509"/>
      <c r="L2" s="198"/>
      <c r="M2" s="198"/>
      <c r="N2" s="198"/>
    </row>
    <row r="3" spans="1:8" ht="15">
      <c r="A3" s="435" t="s">
        <v>253</v>
      </c>
      <c r="B3" s="435"/>
      <c r="C3" s="435"/>
      <c r="D3" s="435"/>
      <c r="E3" s="435"/>
      <c r="F3" s="435"/>
      <c r="G3" s="435"/>
      <c r="H3" s="435"/>
    </row>
    <row r="4" spans="1:8" ht="15.75" thickBot="1">
      <c r="A4" s="199"/>
      <c r="B4" s="200"/>
      <c r="C4" s="200"/>
      <c r="D4" s="200"/>
      <c r="E4" s="200"/>
      <c r="F4" s="200"/>
      <c r="G4" s="200"/>
      <c r="H4" s="201" t="s">
        <v>126</v>
      </c>
    </row>
    <row r="5" spans="1:8" ht="16.5" customHeight="1" thickBot="1">
      <c r="A5" s="510" t="s">
        <v>74</v>
      </c>
      <c r="B5" s="512" t="s">
        <v>1</v>
      </c>
      <c r="C5" s="512" t="s">
        <v>118</v>
      </c>
      <c r="D5" s="514" t="s">
        <v>3</v>
      </c>
      <c r="E5" s="514" t="s">
        <v>4</v>
      </c>
      <c r="F5" s="516" t="s">
        <v>119</v>
      </c>
      <c r="G5" s="518" t="s">
        <v>75</v>
      </c>
      <c r="H5" s="519"/>
    </row>
    <row r="6" spans="1:8" ht="60" thickBot="1">
      <c r="A6" s="511"/>
      <c r="B6" s="513"/>
      <c r="C6" s="513"/>
      <c r="D6" s="515"/>
      <c r="E6" s="515"/>
      <c r="F6" s="517"/>
      <c r="G6" s="202" t="s">
        <v>120</v>
      </c>
      <c r="H6" s="203" t="s">
        <v>121</v>
      </c>
    </row>
    <row r="7" spans="1:8" ht="15" thickBot="1">
      <c r="A7" s="204" t="s">
        <v>76</v>
      </c>
      <c r="B7" s="137" t="s">
        <v>77</v>
      </c>
      <c r="C7" s="205">
        <v>1</v>
      </c>
      <c r="D7" s="206">
        <v>3</v>
      </c>
      <c r="E7" s="206">
        <v>2</v>
      </c>
      <c r="F7" s="207">
        <v>4</v>
      </c>
      <c r="G7" s="205">
        <v>5</v>
      </c>
      <c r="H7" s="207">
        <v>6</v>
      </c>
    </row>
    <row r="8" spans="1:8" ht="15" thickBot="1">
      <c r="A8" s="136" t="s">
        <v>269</v>
      </c>
      <c r="B8" s="137">
        <v>1</v>
      </c>
      <c r="C8" s="399">
        <v>444635.79</v>
      </c>
      <c r="D8" s="400">
        <v>858017.3</v>
      </c>
      <c r="E8" s="400">
        <v>776941.58</v>
      </c>
      <c r="F8" s="401">
        <f>SUM(C8+D8-E8)</f>
        <v>525711.5100000001</v>
      </c>
      <c r="G8" s="208">
        <v>525711.51</v>
      </c>
      <c r="H8" s="209">
        <v>0</v>
      </c>
    </row>
    <row r="9" spans="1:8" ht="15" thickBot="1">
      <c r="A9" s="210" t="s">
        <v>270</v>
      </c>
      <c r="B9" s="211">
        <v>2</v>
      </c>
      <c r="C9" s="212">
        <v>10361438.66</v>
      </c>
      <c r="D9" s="213">
        <f>SUM(D10+D14+D22)</f>
        <v>54588281.900000006</v>
      </c>
      <c r="E9" s="213">
        <f>SUM(E10+E14+E22)</f>
        <v>54620789.31</v>
      </c>
      <c r="F9" s="213">
        <f>SUM(F10+F14+F22)</f>
        <v>10328931.250000002</v>
      </c>
      <c r="G9" s="213">
        <f>SUM(G10+G14+G22)</f>
        <v>31303.15</v>
      </c>
      <c r="H9" s="213">
        <f>SUM(H10+H14+H22)</f>
        <v>10297628.100000001</v>
      </c>
    </row>
    <row r="10" spans="1:8" ht="15">
      <c r="A10" s="214" t="s">
        <v>78</v>
      </c>
      <c r="B10" s="215">
        <v>3</v>
      </c>
      <c r="C10" s="216">
        <v>8716816.09</v>
      </c>
      <c r="D10" s="217">
        <f>SUM(D11:D13)</f>
        <v>53705504.06</v>
      </c>
      <c r="E10" s="217">
        <f>SUM(E11:E13)</f>
        <v>53794412.14</v>
      </c>
      <c r="F10" s="217">
        <f>SUM(F11:F13)</f>
        <v>8627908.010000002</v>
      </c>
      <c r="G10" s="217">
        <f>SUM(G11:G13)</f>
        <v>0</v>
      </c>
      <c r="H10" s="217">
        <f>SUM(H11:H13)</f>
        <v>8627908.010000002</v>
      </c>
    </row>
    <row r="11" spans="1:8" ht="15">
      <c r="A11" s="132" t="s">
        <v>305</v>
      </c>
      <c r="B11" s="218">
        <v>4</v>
      </c>
      <c r="C11" s="219">
        <v>5482095.2</v>
      </c>
      <c r="D11" s="220">
        <v>46993113.72</v>
      </c>
      <c r="E11" s="220">
        <v>48714664.25</v>
      </c>
      <c r="F11" s="221">
        <f>SUM(C11+D11-E11)</f>
        <v>3760544.670000002</v>
      </c>
      <c r="G11" s="222">
        <v>0</v>
      </c>
      <c r="H11" s="223">
        <f>SUM(F11-G11)</f>
        <v>3760544.670000002</v>
      </c>
    </row>
    <row r="12" spans="1:8" ht="15">
      <c r="A12" s="144" t="s">
        <v>271</v>
      </c>
      <c r="B12" s="224">
        <v>5</v>
      </c>
      <c r="C12" s="219">
        <v>885662.65</v>
      </c>
      <c r="D12" s="220">
        <v>1995420.96</v>
      </c>
      <c r="E12" s="220">
        <v>654670.75</v>
      </c>
      <c r="F12" s="221">
        <f>SUM(C12+D12-E12)</f>
        <v>2226412.86</v>
      </c>
      <c r="G12" s="225">
        <v>0</v>
      </c>
      <c r="H12" s="223">
        <f>SUM(F12-G12)</f>
        <v>2226412.86</v>
      </c>
    </row>
    <row r="13" spans="1:8" ht="15.75" thickBot="1">
      <c r="A13" s="149" t="s">
        <v>272</v>
      </c>
      <c r="B13" s="226">
        <v>6</v>
      </c>
      <c r="C13" s="227">
        <v>2349058.24</v>
      </c>
      <c r="D13" s="228">
        <v>4716969.38</v>
      </c>
      <c r="E13" s="228">
        <v>4425077.14</v>
      </c>
      <c r="F13" s="221">
        <f>SUM(C13+D13-E13)</f>
        <v>2640950.4800000004</v>
      </c>
      <c r="G13" s="230">
        <v>0</v>
      </c>
      <c r="H13" s="231">
        <f>SUM(F13-G13)</f>
        <v>2640950.4800000004</v>
      </c>
    </row>
    <row r="14" spans="1:8" ht="15">
      <c r="A14" s="232" t="s">
        <v>273</v>
      </c>
      <c r="B14" s="129">
        <v>7</v>
      </c>
      <c r="C14" s="233">
        <v>1612273.37</v>
      </c>
      <c r="D14" s="233">
        <f>SUM(D16:D21)</f>
        <v>881851.39</v>
      </c>
      <c r="E14" s="233">
        <f>SUM(E16:E21)</f>
        <v>824404.6699999999</v>
      </c>
      <c r="F14" s="233">
        <f>SUM(F16:F21)</f>
        <v>1669720.09</v>
      </c>
      <c r="G14" s="234">
        <f>SUM(G16:G21)</f>
        <v>0</v>
      </c>
      <c r="H14" s="235">
        <f>SUM(F14-G14)</f>
        <v>1669720.09</v>
      </c>
    </row>
    <row r="15" spans="1:8" ht="15">
      <c r="A15" s="505" t="s">
        <v>11</v>
      </c>
      <c r="B15" s="506"/>
      <c r="C15" s="506"/>
      <c r="D15" s="506"/>
      <c r="E15" s="506"/>
      <c r="F15" s="506"/>
      <c r="G15" s="506"/>
      <c r="H15" s="507"/>
    </row>
    <row r="16" spans="1:8" ht="15">
      <c r="A16" s="132" t="s">
        <v>20</v>
      </c>
      <c r="B16" s="224">
        <v>8</v>
      </c>
      <c r="C16" s="225">
        <v>661485.42</v>
      </c>
      <c r="D16" s="220">
        <v>20415.78</v>
      </c>
      <c r="E16" s="220">
        <v>18757.31</v>
      </c>
      <c r="F16" s="221">
        <f aca="true" t="shared" si="0" ref="F16:F27">SUM(C16+D16-E16)</f>
        <v>663143.89</v>
      </c>
      <c r="G16" s="222">
        <v>0</v>
      </c>
      <c r="H16" s="223">
        <f aca="true" t="shared" si="1" ref="H16:H21">SUM(F16-G16)</f>
        <v>663143.89</v>
      </c>
    </row>
    <row r="17" spans="1:8" ht="15">
      <c r="A17" s="144" t="s">
        <v>21</v>
      </c>
      <c r="B17" s="224">
        <v>9</v>
      </c>
      <c r="C17" s="225">
        <v>76517.86</v>
      </c>
      <c r="D17" s="220">
        <v>154.55</v>
      </c>
      <c r="E17" s="220">
        <v>4217.01</v>
      </c>
      <c r="F17" s="221">
        <f t="shared" si="0"/>
        <v>72455.40000000001</v>
      </c>
      <c r="G17" s="225">
        <v>0</v>
      </c>
      <c r="H17" s="223">
        <f t="shared" si="1"/>
        <v>72455.40000000001</v>
      </c>
    </row>
    <row r="18" spans="1:8" ht="15">
      <c r="A18" s="144" t="s">
        <v>79</v>
      </c>
      <c r="B18" s="224">
        <v>10</v>
      </c>
      <c r="C18" s="225">
        <v>435593.55</v>
      </c>
      <c r="D18" s="220">
        <v>0</v>
      </c>
      <c r="E18" s="220">
        <v>-220.98</v>
      </c>
      <c r="F18" s="221">
        <f t="shared" si="0"/>
        <v>435814.52999999997</v>
      </c>
      <c r="G18" s="225">
        <v>0</v>
      </c>
      <c r="H18" s="223">
        <f t="shared" si="1"/>
        <v>435814.52999999997</v>
      </c>
    </row>
    <row r="19" spans="1:8" ht="15">
      <c r="A19" s="144" t="s">
        <v>23</v>
      </c>
      <c r="B19" s="224">
        <v>11</v>
      </c>
      <c r="C19" s="225">
        <v>438564.26</v>
      </c>
      <c r="D19" s="220">
        <v>844359.3</v>
      </c>
      <c r="E19" s="220">
        <v>799468.79</v>
      </c>
      <c r="F19" s="221">
        <f t="shared" si="0"/>
        <v>483454.77</v>
      </c>
      <c r="G19" s="225">
        <v>0</v>
      </c>
      <c r="H19" s="223">
        <f t="shared" si="1"/>
        <v>483454.77</v>
      </c>
    </row>
    <row r="20" spans="1:8" ht="15">
      <c r="A20" s="144" t="s">
        <v>27</v>
      </c>
      <c r="B20" s="224">
        <v>12</v>
      </c>
      <c r="C20" s="225">
        <v>0</v>
      </c>
      <c r="D20" s="236">
        <v>15000.29</v>
      </c>
      <c r="E20" s="236">
        <v>659.7</v>
      </c>
      <c r="F20" s="237">
        <f t="shared" si="0"/>
        <v>14340.59</v>
      </c>
      <c r="G20" s="225">
        <v>0</v>
      </c>
      <c r="H20" s="223">
        <f t="shared" si="1"/>
        <v>14340.59</v>
      </c>
    </row>
    <row r="21" spans="1:8" ht="15.75" thickBot="1">
      <c r="A21" s="149" t="s">
        <v>14</v>
      </c>
      <c r="B21" s="226">
        <v>13</v>
      </c>
      <c r="C21" s="238">
        <v>112.28</v>
      </c>
      <c r="D21" s="239">
        <v>1921.47</v>
      </c>
      <c r="E21" s="239">
        <v>1522.84</v>
      </c>
      <c r="F21" s="240">
        <f t="shared" si="0"/>
        <v>510.9100000000001</v>
      </c>
      <c r="G21" s="230">
        <v>0</v>
      </c>
      <c r="H21" s="231">
        <f t="shared" si="1"/>
        <v>510.9100000000001</v>
      </c>
    </row>
    <row r="22" spans="1:8" ht="15">
      <c r="A22" s="214" t="s">
        <v>274</v>
      </c>
      <c r="B22" s="215">
        <v>14</v>
      </c>
      <c r="C22" s="216">
        <v>32349.2</v>
      </c>
      <c r="D22" s="233">
        <v>926.45</v>
      </c>
      <c r="E22" s="233">
        <v>1972.5</v>
      </c>
      <c r="F22" s="241">
        <f t="shared" si="0"/>
        <v>31303.15</v>
      </c>
      <c r="G22" s="242">
        <v>31303.15</v>
      </c>
      <c r="H22" s="235">
        <v>0</v>
      </c>
    </row>
    <row r="23" spans="1:8" ht="15.75" thickBot="1">
      <c r="A23" s="149" t="s">
        <v>80</v>
      </c>
      <c r="B23" s="226">
        <v>15</v>
      </c>
      <c r="C23" s="238">
        <v>32349.2</v>
      </c>
      <c r="D23" s="239">
        <v>926.45</v>
      </c>
      <c r="E23" s="239">
        <v>1972.5</v>
      </c>
      <c r="F23" s="240">
        <f t="shared" si="0"/>
        <v>31303.15</v>
      </c>
      <c r="G23" s="230">
        <v>31303.15</v>
      </c>
      <c r="H23" s="240">
        <v>0</v>
      </c>
    </row>
    <row r="24" spans="1:8" ht="15">
      <c r="A24" s="152" t="s">
        <v>275</v>
      </c>
      <c r="B24" s="153">
        <v>16</v>
      </c>
      <c r="C24" s="243">
        <v>19997988.79</v>
      </c>
      <c r="D24" s="244">
        <f>SUM(D25:D26)</f>
        <v>566581830.3199999</v>
      </c>
      <c r="E24" s="244">
        <f>SUM(E25:E26)</f>
        <v>565090496.99</v>
      </c>
      <c r="F24" s="245">
        <f t="shared" si="0"/>
        <v>21489322.119999886</v>
      </c>
      <c r="G24" s="246">
        <f>G25+G26</f>
        <v>0</v>
      </c>
      <c r="H24" s="247">
        <f>SUM(F24-G24)</f>
        <v>21489322.119999886</v>
      </c>
    </row>
    <row r="25" spans="1:8" ht="15">
      <c r="A25" s="144" t="s">
        <v>124</v>
      </c>
      <c r="B25" s="224">
        <v>17</v>
      </c>
      <c r="C25" s="248">
        <v>19637386.75</v>
      </c>
      <c r="D25" s="220">
        <v>566039797.76</v>
      </c>
      <c r="E25" s="220">
        <v>564828887.36</v>
      </c>
      <c r="F25" s="249">
        <f t="shared" si="0"/>
        <v>20848297.149999976</v>
      </c>
      <c r="G25" s="225">
        <v>0</v>
      </c>
      <c r="H25" s="237">
        <f>SUM(F25-G25)</f>
        <v>20848297.149999976</v>
      </c>
    </row>
    <row r="26" spans="1:8" ht="15.75" thickBot="1">
      <c r="A26" s="250" t="s">
        <v>125</v>
      </c>
      <c r="B26" s="226">
        <v>18</v>
      </c>
      <c r="C26" s="251">
        <v>360602.04</v>
      </c>
      <c r="D26" s="252">
        <v>542032.56</v>
      </c>
      <c r="E26" s="252">
        <v>261609.63</v>
      </c>
      <c r="F26" s="402">
        <f t="shared" si="0"/>
        <v>641024.9700000001</v>
      </c>
      <c r="G26" s="253">
        <v>0</v>
      </c>
      <c r="H26" s="254">
        <f>SUM(F26-G26)</f>
        <v>641024.9700000001</v>
      </c>
    </row>
    <row r="27" spans="1:8" ht="15">
      <c r="A27" s="255" t="s">
        <v>276</v>
      </c>
      <c r="B27" s="215">
        <v>19</v>
      </c>
      <c r="C27" s="403">
        <v>3722034.88</v>
      </c>
      <c r="D27" s="256">
        <f>SUM(D30:D31)</f>
        <v>51102026.59</v>
      </c>
      <c r="E27" s="256">
        <f>SUM(E30:E31)</f>
        <v>50955855.77</v>
      </c>
      <c r="F27" s="260">
        <f t="shared" si="0"/>
        <v>3868205.700000003</v>
      </c>
      <c r="G27" s="216">
        <f>G30+G31</f>
        <v>0</v>
      </c>
      <c r="H27" s="235">
        <f>SUM(F27-G27)</f>
        <v>3868205.700000003</v>
      </c>
    </row>
    <row r="28" spans="1:8" ht="15.75" customHeight="1">
      <c r="A28" s="505" t="s">
        <v>81</v>
      </c>
      <c r="B28" s="506"/>
      <c r="C28" s="506"/>
      <c r="D28" s="506"/>
      <c r="E28" s="506"/>
      <c r="F28" s="506"/>
      <c r="G28" s="506"/>
      <c r="H28" s="507"/>
    </row>
    <row r="29" spans="1:8" ht="15">
      <c r="A29" s="505" t="s">
        <v>11</v>
      </c>
      <c r="B29" s="508"/>
      <c r="C29" s="506"/>
      <c r="D29" s="506"/>
      <c r="E29" s="506"/>
      <c r="F29" s="506"/>
      <c r="G29" s="506"/>
      <c r="H29" s="507"/>
    </row>
    <row r="30" spans="1:8" ht="15">
      <c r="A30" s="132" t="s">
        <v>82</v>
      </c>
      <c r="B30" s="224">
        <v>20</v>
      </c>
      <c r="C30" s="221">
        <v>3721309.88</v>
      </c>
      <c r="D30" s="220">
        <v>50832332.07</v>
      </c>
      <c r="E30" s="220">
        <v>50686844.25</v>
      </c>
      <c r="F30" s="221">
        <f>SUM(C30+D30-E30)</f>
        <v>3866797.700000003</v>
      </c>
      <c r="G30" s="222">
        <v>0</v>
      </c>
      <c r="H30" s="223">
        <f>SUM(F30-G30)</f>
        <v>3866797.700000003</v>
      </c>
    </row>
    <row r="31" spans="1:8" ht="15.75" thickBot="1">
      <c r="A31" s="149" t="s">
        <v>24</v>
      </c>
      <c r="B31" s="158">
        <v>21</v>
      </c>
      <c r="C31" s="257">
        <v>725</v>
      </c>
      <c r="D31" s="252">
        <v>269694.52</v>
      </c>
      <c r="E31" s="252">
        <v>269011.52</v>
      </c>
      <c r="F31" s="257">
        <f>SUM(C31+D31-E31)</f>
        <v>1408</v>
      </c>
      <c r="G31" s="253">
        <v>0</v>
      </c>
      <c r="H31" s="258">
        <f>SUM(F31-G31)</f>
        <v>1408</v>
      </c>
    </row>
    <row r="32" spans="1:8" ht="18.75" customHeight="1">
      <c r="A32" s="214" t="s">
        <v>277</v>
      </c>
      <c r="B32" s="215">
        <v>22</v>
      </c>
      <c r="C32" s="259">
        <v>2505487.12</v>
      </c>
      <c r="D32" s="256">
        <v>34777222.61</v>
      </c>
      <c r="E32" s="256">
        <v>34666780.92</v>
      </c>
      <c r="F32" s="260">
        <f>SUM(C32+D32-E32)</f>
        <v>2615928.809999995</v>
      </c>
      <c r="G32" s="216">
        <f>G33</f>
        <v>0</v>
      </c>
      <c r="H32" s="235">
        <f>SUM(F32-G32)</f>
        <v>2615928.809999995</v>
      </c>
    </row>
    <row r="33" spans="1:8" ht="15.75" thickBot="1">
      <c r="A33" s="149" t="s">
        <v>82</v>
      </c>
      <c r="B33" s="226">
        <v>23</v>
      </c>
      <c r="C33" s="229">
        <v>2505487.12</v>
      </c>
      <c r="D33" s="228">
        <v>34777222.61</v>
      </c>
      <c r="E33" s="228">
        <v>34666780.92</v>
      </c>
      <c r="F33" s="229">
        <f>SUM(C33+D33-E33)</f>
        <v>2615928.809999995</v>
      </c>
      <c r="G33" s="230">
        <v>0</v>
      </c>
      <c r="H33" s="240">
        <f>SUM(F33-G33)</f>
        <v>2615928.809999995</v>
      </c>
    </row>
    <row r="34" spans="1:8" ht="15">
      <c r="A34" s="152" t="s">
        <v>278</v>
      </c>
      <c r="B34" s="153">
        <v>24</v>
      </c>
      <c r="C34" s="245">
        <v>523926.77</v>
      </c>
      <c r="D34" s="244">
        <f>SUM(D37:D38)</f>
        <v>7569471.28</v>
      </c>
      <c r="E34" s="244">
        <f>SUM(E37:E38)</f>
        <v>7535065.59</v>
      </c>
      <c r="F34" s="245">
        <f>SUM(C34+D34-E34)</f>
        <v>558332.4600000009</v>
      </c>
      <c r="G34" s="261">
        <f>G37+G38</f>
        <v>0</v>
      </c>
      <c r="H34" s="247">
        <f>SUM(F34-G34)</f>
        <v>558332.4600000009</v>
      </c>
    </row>
    <row r="35" spans="1:8" ht="15">
      <c r="A35" s="505" t="s">
        <v>83</v>
      </c>
      <c r="B35" s="506"/>
      <c r="C35" s="506"/>
      <c r="D35" s="506"/>
      <c r="E35" s="506"/>
      <c r="F35" s="506"/>
      <c r="G35" s="506"/>
      <c r="H35" s="507"/>
    </row>
    <row r="36" spans="1:8" ht="15">
      <c r="A36" s="505" t="s">
        <v>11</v>
      </c>
      <c r="B36" s="506"/>
      <c r="C36" s="506"/>
      <c r="D36" s="506"/>
      <c r="E36" s="506"/>
      <c r="F36" s="506"/>
      <c r="G36" s="506"/>
      <c r="H36" s="507"/>
    </row>
    <row r="37" spans="1:8" ht="15">
      <c r="A37" s="132" t="s">
        <v>23</v>
      </c>
      <c r="B37" s="224">
        <v>25</v>
      </c>
      <c r="C37" s="221">
        <v>523926.77</v>
      </c>
      <c r="D37" s="220">
        <v>7569471.28</v>
      </c>
      <c r="E37" s="220">
        <v>7535065.59</v>
      </c>
      <c r="F37" s="221">
        <f>SUM(C37+D37-E37)</f>
        <v>558332.4600000009</v>
      </c>
      <c r="G37" s="222">
        <v>0</v>
      </c>
      <c r="H37" s="223">
        <f>SUM(F37-G37)</f>
        <v>558332.4600000009</v>
      </c>
    </row>
    <row r="38" spans="1:8" ht="15.75" thickBot="1">
      <c r="A38" s="157" t="s">
        <v>24</v>
      </c>
      <c r="B38" s="158">
        <v>26</v>
      </c>
      <c r="C38" s="254">
        <v>0</v>
      </c>
      <c r="D38" s="262">
        <v>0</v>
      </c>
      <c r="E38" s="262">
        <v>0</v>
      </c>
      <c r="F38" s="254">
        <v>0</v>
      </c>
      <c r="G38" s="253">
        <v>0</v>
      </c>
      <c r="H38" s="258">
        <f>SUM(F38-G38)</f>
        <v>0</v>
      </c>
    </row>
    <row r="39" spans="1:8" ht="15">
      <c r="A39" s="214" t="s">
        <v>348</v>
      </c>
      <c r="B39" s="215">
        <v>27</v>
      </c>
      <c r="C39" s="260">
        <v>1148265.16</v>
      </c>
      <c r="D39" s="256">
        <v>580657513.15</v>
      </c>
      <c r="E39" s="263">
        <v>580372547.92</v>
      </c>
      <c r="F39" s="260">
        <f>SUM(C39+D39-E39)</f>
        <v>1433230.3899999857</v>
      </c>
      <c r="G39" s="264">
        <v>0</v>
      </c>
      <c r="H39" s="235">
        <v>1148265.16</v>
      </c>
    </row>
    <row r="40" spans="1:8" ht="15">
      <c r="A40" s="132" t="s">
        <v>346</v>
      </c>
      <c r="B40" s="409">
        <v>28</v>
      </c>
      <c r="C40" s="402">
        <v>17298.46</v>
      </c>
      <c r="D40" s="296">
        <v>18508.37</v>
      </c>
      <c r="E40" s="316">
        <v>18083.89</v>
      </c>
      <c r="F40" s="402">
        <f>SUM(C40+D40-E40)</f>
        <v>17722.940000000002</v>
      </c>
      <c r="G40" s="407">
        <v>0</v>
      </c>
      <c r="H40" s="408">
        <v>17722.94</v>
      </c>
    </row>
    <row r="41" spans="1:8" ht="15.75" thickBot="1">
      <c r="A41" s="149" t="s">
        <v>347</v>
      </c>
      <c r="B41" s="226">
        <v>29</v>
      </c>
      <c r="C41" s="229">
        <v>1130966.7</v>
      </c>
      <c r="D41" s="228">
        <f>SUM(D39-D40)</f>
        <v>580639004.78</v>
      </c>
      <c r="E41" s="228">
        <f>SUM(E39-E40)</f>
        <v>580354464.03</v>
      </c>
      <c r="F41" s="229">
        <f>SUM(F39-F40)</f>
        <v>1415507.4499999858</v>
      </c>
      <c r="G41" s="265">
        <v>0</v>
      </c>
      <c r="H41" s="240">
        <v>1148265.16</v>
      </c>
    </row>
    <row r="42" spans="1:8" ht="30">
      <c r="A42" s="214" t="s">
        <v>279</v>
      </c>
      <c r="B42" s="129">
        <v>30</v>
      </c>
      <c r="C42" s="404">
        <f aca="true" t="shared" si="2" ref="C42:H42">SUM(C8+C9+C24+C27+C32+C34+C39)</f>
        <v>38703777.169999994</v>
      </c>
      <c r="D42" s="267">
        <f t="shared" si="2"/>
        <v>1296134363.15</v>
      </c>
      <c r="E42" s="267">
        <f t="shared" si="2"/>
        <v>1294018478.08</v>
      </c>
      <c r="F42" s="267">
        <f t="shared" si="2"/>
        <v>40819662.239999875</v>
      </c>
      <c r="G42" s="267">
        <f t="shared" si="2"/>
        <v>557014.66</v>
      </c>
      <c r="H42" s="266">
        <f t="shared" si="2"/>
        <v>39977682.34999988</v>
      </c>
    </row>
    <row r="43" spans="1:8" ht="15">
      <c r="A43" s="268" t="s">
        <v>280</v>
      </c>
      <c r="B43" s="269">
        <v>31</v>
      </c>
      <c r="C43" s="405">
        <v>2838753.21</v>
      </c>
      <c r="D43" s="271">
        <v>4511337.16</v>
      </c>
      <c r="E43" s="271">
        <v>2838753.21</v>
      </c>
      <c r="F43" s="270">
        <f>SUM(C43+D43-E43)</f>
        <v>4511337.16</v>
      </c>
      <c r="G43" s="272">
        <v>0</v>
      </c>
      <c r="H43" s="270">
        <f>F43</f>
        <v>4511337.16</v>
      </c>
    </row>
    <row r="44" spans="1:8" ht="15" thickBot="1">
      <c r="A44" s="190" t="s">
        <v>349</v>
      </c>
      <c r="B44" s="273">
        <v>32</v>
      </c>
      <c r="C44" s="406">
        <f aca="true" t="shared" si="3" ref="C44:H44">SUM(C42:C43)</f>
        <v>41542530.379999995</v>
      </c>
      <c r="D44" s="275">
        <f t="shared" si="3"/>
        <v>1300645700.3100002</v>
      </c>
      <c r="E44" s="275">
        <f t="shared" si="3"/>
        <v>1296857231.29</v>
      </c>
      <c r="F44" s="275">
        <f t="shared" si="3"/>
        <v>45330999.39999987</v>
      </c>
      <c r="G44" s="275">
        <f t="shared" si="3"/>
        <v>557014.66</v>
      </c>
      <c r="H44" s="274">
        <f t="shared" si="3"/>
        <v>44489019.509999886</v>
      </c>
    </row>
    <row r="45" spans="1:8" ht="12.75">
      <c r="A45" s="396"/>
      <c r="B45" s="397"/>
      <c r="C45" s="397"/>
      <c r="D45" s="397"/>
      <c r="E45" s="397"/>
      <c r="F45" s="398"/>
      <c r="G45" s="397"/>
      <c r="H45" s="397"/>
    </row>
  </sheetData>
  <sheetProtection/>
  <mergeCells count="14">
    <mergeCell ref="D5:D6"/>
    <mergeCell ref="E5:E6"/>
    <mergeCell ref="F5:F6"/>
    <mergeCell ref="G5:H5"/>
    <mergeCell ref="A35:H35"/>
    <mergeCell ref="A36:H36"/>
    <mergeCell ref="A15:H15"/>
    <mergeCell ref="A28:H28"/>
    <mergeCell ref="A29:H29"/>
    <mergeCell ref="A2:H2"/>
    <mergeCell ref="A3:H3"/>
    <mergeCell ref="A5:A6"/>
    <mergeCell ref="B5:B6"/>
    <mergeCell ref="C5:C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zoomScaleSheetLayoutView="110" zoomScalePageLayoutView="0" workbookViewId="0" topLeftCell="A1">
      <selection activeCell="A17" sqref="A17"/>
    </sheetView>
  </sheetViews>
  <sheetFormatPr defaultColWidth="9.140625" defaultRowHeight="12.75"/>
  <cols>
    <col min="1" max="1" width="61.140625" style="1" customWidth="1"/>
    <col min="2" max="3" width="22.57421875" style="1" customWidth="1"/>
    <col min="4" max="16384" width="9.140625" style="1" customWidth="1"/>
  </cols>
  <sheetData>
    <row r="1" ht="13.5">
      <c r="C1" s="276" t="s">
        <v>262</v>
      </c>
    </row>
    <row r="2" spans="1:3" ht="17.25">
      <c r="A2" s="520" t="s">
        <v>255</v>
      </c>
      <c r="B2" s="520"/>
      <c r="C2" s="520"/>
    </row>
    <row r="3" spans="1:3" ht="12.75">
      <c r="A3" s="521" t="s">
        <v>254</v>
      </c>
      <c r="B3" s="521"/>
      <c r="C3" s="521"/>
    </row>
    <row r="4" spans="1:3" ht="12.75">
      <c r="A4" s="277"/>
      <c r="B4" s="277"/>
      <c r="C4" s="277"/>
    </row>
    <row r="5" spans="1:3" ht="14.25" thickBot="1">
      <c r="A5" s="278"/>
      <c r="C5" s="279" t="s">
        <v>126</v>
      </c>
    </row>
    <row r="6" spans="1:3" ht="30" customHeight="1" thickBot="1">
      <c r="A6" s="280"/>
      <c r="B6" s="281" t="s">
        <v>334</v>
      </c>
      <c r="C6" s="351" t="s">
        <v>320</v>
      </c>
    </row>
    <row r="7" spans="1:3" ht="19.5" customHeight="1">
      <c r="A7" s="369" t="s">
        <v>84</v>
      </c>
      <c r="B7" s="370">
        <v>444635.79</v>
      </c>
      <c r="C7" s="371">
        <v>396053.6</v>
      </c>
    </row>
    <row r="8" spans="1:3" ht="19.5" customHeight="1">
      <c r="A8" s="372" t="s">
        <v>85</v>
      </c>
      <c r="B8" s="373">
        <v>858017.3</v>
      </c>
      <c r="C8" s="374">
        <v>821997.48</v>
      </c>
    </row>
    <row r="9" spans="1:3" ht="19.5" customHeight="1">
      <c r="A9" s="372" t="s">
        <v>86</v>
      </c>
      <c r="B9" s="373" t="s">
        <v>241</v>
      </c>
      <c r="C9" s="374" t="s">
        <v>241</v>
      </c>
    </row>
    <row r="10" spans="1:3" ht="19.5" customHeight="1">
      <c r="A10" s="372" t="s">
        <v>87</v>
      </c>
      <c r="B10" s="373">
        <v>776941.58</v>
      </c>
      <c r="C10" s="374">
        <v>773415.29</v>
      </c>
    </row>
    <row r="11" spans="1:3" ht="19.5" customHeight="1" thickBot="1">
      <c r="A11" s="375" t="s">
        <v>88</v>
      </c>
      <c r="B11" s="376">
        <f>SUM(B7+B8-B10)</f>
        <v>525711.5100000001</v>
      </c>
      <c r="C11" s="377">
        <f>SUM(C7+C8-C10)</f>
        <v>444635.79000000004</v>
      </c>
    </row>
    <row r="12" spans="1:3" ht="15">
      <c r="A12" s="282"/>
      <c r="B12" s="282"/>
      <c r="C12" s="282"/>
    </row>
  </sheetData>
  <sheetProtection/>
  <mergeCells count="2">
    <mergeCell ref="A2:C2"/>
    <mergeCell ref="A3:C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Šprtová Martina</dc:creator>
  <cp:keywords/>
  <dc:description/>
  <cp:lastModifiedBy>SP</cp:lastModifiedBy>
  <cp:lastPrinted>2018-03-09T08:01:36Z</cp:lastPrinted>
  <dcterms:created xsi:type="dcterms:W3CDTF">2012-02-21T10:02:33Z</dcterms:created>
  <dcterms:modified xsi:type="dcterms:W3CDTF">2018-03-09T08:47:24Z</dcterms:modified>
  <cp:category/>
  <cp:version/>
  <cp:contentType/>
  <cp:contentStatus/>
</cp:coreProperties>
</file>