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6" windowWidth="10428" windowHeight="6048" tabRatio="825" activeTab="0"/>
  </bookViews>
  <sheets>
    <sheet name="Súhrnná bilancia" sheetId="1" r:id="rId1"/>
    <sheet name="Vývoj príjmov" sheetId="2" r:id="rId2"/>
    <sheet name="Príjmy rozdelenie" sheetId="3" r:id="rId3"/>
    <sheet name="Vývoj pohľadávok" sheetId="4" r:id="rId4"/>
    <sheet name="graf pohľadávky" sheetId="5" r:id="rId5"/>
    <sheet name="Stav pohľ.podľa pob._06_13" sheetId="6" r:id="rId6"/>
    <sheet name="Pohľ.podľa spôsobov vymáhania" sheetId="7" r:id="rId7"/>
    <sheet name="Exekučné návrhy" sheetId="8" r:id="rId8"/>
    <sheet name="Vydané rozhodnutia SK " sheetId="9" r:id="rId9"/>
    <sheet name="Mandátna správa" sheetId="10" r:id="rId10"/>
    <sheet name="Pohľadávky voči  ZZ" sheetId="11" r:id="rId11"/>
    <sheet name="Pohľadávky podľa pobočiek ZZ" sheetId="12" r:id="rId12"/>
    <sheet name="V po fondoch podrobne " sheetId="13" r:id="rId13"/>
    <sheet name="V delenie mesačne " sheetId="14" r:id="rId14"/>
    <sheet name="P a V hradené štátom" sheetId="15" r:id="rId15"/>
    <sheet name="zostatky na účtoch" sheetId="16" r:id="rId16"/>
    <sheet name="2012 a 2013" sheetId="17" r:id="rId17"/>
    <sheet name="Graf" sheetId="18" r:id="rId18"/>
    <sheet name="SF" sheetId="19" r:id="rId19"/>
    <sheet name="Objednávky a faktúry" sheetId="20" r:id="rId20"/>
    <sheet name="600" sheetId="21" r:id="rId21"/>
    <sheet name="700" sheetId="22" r:id="rId22"/>
    <sheet name="600 ústredie" sheetId="23" r:id="rId23"/>
    <sheet name="Úprava RR" sheetId="24" r:id="rId24"/>
    <sheet name="Hárok1" sheetId="25" r:id="rId25"/>
    <sheet name="Hárok2" sheetId="26" r:id="rId26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____________________col8" localSheetId="5">#REF!</definedName>
    <definedName name="________________________col8">#REF!</definedName>
    <definedName name="_______________________col1" localSheetId="5">#REF!</definedName>
    <definedName name="_______________________col1">#REF!</definedName>
    <definedName name="_______________________col2" localSheetId="5">#REF!</definedName>
    <definedName name="_______________________col2">#REF!</definedName>
    <definedName name="_______________________col3" localSheetId="5">#REF!</definedName>
    <definedName name="_______________________col3">#REF!</definedName>
    <definedName name="_______________________col4" localSheetId="5">#REF!</definedName>
    <definedName name="_______________________col4">#REF!</definedName>
    <definedName name="_______________________col5" localSheetId="5">#REF!</definedName>
    <definedName name="_______________________col5">#REF!</definedName>
    <definedName name="_______________________col6" localSheetId="5">#REF!</definedName>
    <definedName name="_______________________col6">#REF!</definedName>
    <definedName name="_______________________col7" localSheetId="5">#REF!</definedName>
    <definedName name="_______________________col7">#REF!</definedName>
    <definedName name="_______________________col8" localSheetId="5">#REF!</definedName>
    <definedName name="_______________________col8">#REF!</definedName>
    <definedName name="______________________col1" localSheetId="5">#REF!</definedName>
    <definedName name="______________________col1">#REF!</definedName>
    <definedName name="______________________col2" localSheetId="5">#REF!</definedName>
    <definedName name="______________________col2">#REF!</definedName>
    <definedName name="______________________col3" localSheetId="5">#REF!</definedName>
    <definedName name="______________________col3">#REF!</definedName>
    <definedName name="______________________col4" localSheetId="5">#REF!</definedName>
    <definedName name="______________________col4">#REF!</definedName>
    <definedName name="______________________col5" localSheetId="5">#REF!</definedName>
    <definedName name="______________________col5">#REF!</definedName>
    <definedName name="______________________col6" localSheetId="5">#REF!</definedName>
    <definedName name="______________________col6">#REF!</definedName>
    <definedName name="______________________col7" localSheetId="5">#REF!</definedName>
    <definedName name="______________________col7">#REF!</definedName>
    <definedName name="______________________col8" localSheetId="5">#REF!</definedName>
    <definedName name="______________________col8">#REF!</definedName>
    <definedName name="_____________________col8">#REF!</definedName>
    <definedName name="____________________col1" localSheetId="5">#REF!</definedName>
    <definedName name="____________________col1">#REF!</definedName>
    <definedName name="____________________col2" localSheetId="5">#REF!</definedName>
    <definedName name="____________________col2">#REF!</definedName>
    <definedName name="____________________col3" localSheetId="5">#REF!</definedName>
    <definedName name="____________________col3">#REF!</definedName>
    <definedName name="____________________col4" localSheetId="5">#REF!</definedName>
    <definedName name="____________________col4">#REF!</definedName>
    <definedName name="____________________col5" localSheetId="5">#REF!</definedName>
    <definedName name="____________________col5">#REF!</definedName>
    <definedName name="____________________col6" localSheetId="5">#REF!</definedName>
    <definedName name="____________________col6">#REF!</definedName>
    <definedName name="____________________col7" localSheetId="5">#REF!</definedName>
    <definedName name="____________________col7">#REF!</definedName>
    <definedName name="____________________col8" localSheetId="5">#REF!</definedName>
    <definedName name="____________________col8">#REF!</definedName>
    <definedName name="___________________col1" localSheetId="5">#REF!</definedName>
    <definedName name="___________________col1">#REF!</definedName>
    <definedName name="___________________col2" localSheetId="5">#REF!</definedName>
    <definedName name="___________________col2">#REF!</definedName>
    <definedName name="___________________col3" localSheetId="5">#REF!</definedName>
    <definedName name="___________________col3">#REF!</definedName>
    <definedName name="___________________col4" localSheetId="5">#REF!</definedName>
    <definedName name="___________________col4">#REF!</definedName>
    <definedName name="___________________col5" localSheetId="5">#REF!</definedName>
    <definedName name="___________________col5">#REF!</definedName>
    <definedName name="___________________col6" localSheetId="5">#REF!</definedName>
    <definedName name="___________________col6">#REF!</definedName>
    <definedName name="___________________col7" localSheetId="5">#REF!</definedName>
    <definedName name="___________________col7">#REF!</definedName>
    <definedName name="___________________col8" localSheetId="5">#REF!</definedName>
    <definedName name="___________________col8">#REF!</definedName>
    <definedName name="__________________col1" localSheetId="5">#REF!</definedName>
    <definedName name="__________________col1">#REF!</definedName>
    <definedName name="__________________col2" localSheetId="5">#REF!</definedName>
    <definedName name="__________________col2">#REF!</definedName>
    <definedName name="__________________col3" localSheetId="5">#REF!</definedName>
    <definedName name="__________________col3">#REF!</definedName>
    <definedName name="__________________col4" localSheetId="5">#REF!</definedName>
    <definedName name="__________________col4">#REF!</definedName>
    <definedName name="__________________col5" localSheetId="5">#REF!</definedName>
    <definedName name="__________________col5">#REF!</definedName>
    <definedName name="__________________col6" localSheetId="5">#REF!</definedName>
    <definedName name="__________________col6">#REF!</definedName>
    <definedName name="__________________col7" localSheetId="5">#REF!</definedName>
    <definedName name="__________________col7">#REF!</definedName>
    <definedName name="__________________col8" localSheetId="5">#REF!</definedName>
    <definedName name="__________________col8">#REF!</definedName>
    <definedName name="_________________col1" localSheetId="5">#REF!</definedName>
    <definedName name="_________________col1">#REF!</definedName>
    <definedName name="_________________col2" localSheetId="5">#REF!</definedName>
    <definedName name="_________________col2">#REF!</definedName>
    <definedName name="_________________col3" localSheetId="5">#REF!</definedName>
    <definedName name="_________________col3">#REF!</definedName>
    <definedName name="_________________col4" localSheetId="5">#REF!</definedName>
    <definedName name="_________________col4">#REF!</definedName>
    <definedName name="_________________col5" localSheetId="5">#REF!</definedName>
    <definedName name="_________________col5">#REF!</definedName>
    <definedName name="_________________col6" localSheetId="5">#REF!</definedName>
    <definedName name="_________________col6">#REF!</definedName>
    <definedName name="_________________col7" localSheetId="5">#REF!</definedName>
    <definedName name="_________________col7">#REF!</definedName>
    <definedName name="_________________col8" localSheetId="5">#REF!</definedName>
    <definedName name="_________________col8">#REF!</definedName>
    <definedName name="________________col1" localSheetId="5">#REF!</definedName>
    <definedName name="________________col1">#REF!</definedName>
    <definedName name="________________col2" localSheetId="5">#REF!</definedName>
    <definedName name="________________col2">#REF!</definedName>
    <definedName name="________________col3" localSheetId="5">#REF!</definedName>
    <definedName name="________________col3">#REF!</definedName>
    <definedName name="________________col4" localSheetId="5">#REF!</definedName>
    <definedName name="________________col4">#REF!</definedName>
    <definedName name="________________col5" localSheetId="5">#REF!</definedName>
    <definedName name="________________col5">#REF!</definedName>
    <definedName name="________________col6" localSheetId="5">#REF!</definedName>
    <definedName name="________________col6">#REF!</definedName>
    <definedName name="________________col7" localSheetId="5">#REF!</definedName>
    <definedName name="________________col7">#REF!</definedName>
    <definedName name="________________col8" localSheetId="5">#REF!</definedName>
    <definedName name="________________col8">#REF!</definedName>
    <definedName name="_______________col1">#REF!</definedName>
    <definedName name="_______________col2">#REF!</definedName>
    <definedName name="_______________col3">#REF!</definedName>
    <definedName name="_______________col4">#REF!</definedName>
    <definedName name="_______________col5">#REF!</definedName>
    <definedName name="_______________col6">#REF!</definedName>
    <definedName name="_______________col7">#REF!</definedName>
    <definedName name="_______________col8" localSheetId="5">#REF!</definedName>
    <definedName name="_______________col8">#REF!</definedName>
    <definedName name="______________col1" localSheetId="5">#REF!</definedName>
    <definedName name="______________col1">#REF!</definedName>
    <definedName name="______________col2" localSheetId="5">#REF!</definedName>
    <definedName name="______________col2">#REF!</definedName>
    <definedName name="______________col3" localSheetId="5">#REF!</definedName>
    <definedName name="______________col3">#REF!</definedName>
    <definedName name="______________col4" localSheetId="5">#REF!</definedName>
    <definedName name="______________col4">#REF!</definedName>
    <definedName name="______________col5" localSheetId="5">#REF!</definedName>
    <definedName name="______________col5">#REF!</definedName>
    <definedName name="______________col6" localSheetId="5">#REF!</definedName>
    <definedName name="______________col6">#REF!</definedName>
    <definedName name="______________col7" localSheetId="5">#REF!</definedName>
    <definedName name="______________col7">#REF!</definedName>
    <definedName name="______________col8" localSheetId="5">#REF!</definedName>
    <definedName name="______________col8">#REF!</definedName>
    <definedName name="_____________col1" localSheetId="5">#REF!</definedName>
    <definedName name="_____________col1">#REF!</definedName>
    <definedName name="_____________col2" localSheetId="5">#REF!</definedName>
    <definedName name="_____________col2">#REF!</definedName>
    <definedName name="_____________col3" localSheetId="5">#REF!</definedName>
    <definedName name="_____________col3">#REF!</definedName>
    <definedName name="_____________col4" localSheetId="5">#REF!</definedName>
    <definedName name="_____________col4">#REF!</definedName>
    <definedName name="_____________col5" localSheetId="5">#REF!</definedName>
    <definedName name="_____________col5">#REF!</definedName>
    <definedName name="_____________col6" localSheetId="5">#REF!</definedName>
    <definedName name="_____________col6">#REF!</definedName>
    <definedName name="_____________col7" localSheetId="5">#REF!</definedName>
    <definedName name="_____________col7">#REF!</definedName>
    <definedName name="_____________col8" localSheetId="5">#REF!</definedName>
    <definedName name="_____________col8">#REF!</definedName>
    <definedName name="____________col1" localSheetId="5">#REF!</definedName>
    <definedName name="____________col1">#REF!</definedName>
    <definedName name="____________col2" localSheetId="5">#REF!</definedName>
    <definedName name="____________col2">#REF!</definedName>
    <definedName name="____________col3" localSheetId="5">#REF!</definedName>
    <definedName name="____________col3">#REF!</definedName>
    <definedName name="____________col4" localSheetId="5">#REF!</definedName>
    <definedName name="____________col4">#REF!</definedName>
    <definedName name="____________col5" localSheetId="5">#REF!</definedName>
    <definedName name="____________col5">#REF!</definedName>
    <definedName name="____________col6" localSheetId="5">#REF!</definedName>
    <definedName name="____________col6">#REF!</definedName>
    <definedName name="____________col7" localSheetId="5">#REF!</definedName>
    <definedName name="____________col7">#REF!</definedName>
    <definedName name="____________col8" localSheetId="5">#REF!</definedName>
    <definedName name="____________col8">#REF!</definedName>
    <definedName name="___________col1" localSheetId="5">#REF!</definedName>
    <definedName name="___________col1">#REF!</definedName>
    <definedName name="___________col2" localSheetId="5">#REF!</definedName>
    <definedName name="___________col2">#REF!</definedName>
    <definedName name="___________col3" localSheetId="5">#REF!</definedName>
    <definedName name="___________col3">#REF!</definedName>
    <definedName name="___________col4" localSheetId="5">#REF!</definedName>
    <definedName name="___________col4">#REF!</definedName>
    <definedName name="___________col5" localSheetId="5">#REF!</definedName>
    <definedName name="___________col5">#REF!</definedName>
    <definedName name="___________col6" localSheetId="5">#REF!</definedName>
    <definedName name="___________col6">#REF!</definedName>
    <definedName name="___________col7" localSheetId="5">#REF!</definedName>
    <definedName name="___________col7">#REF!</definedName>
    <definedName name="___________col8" localSheetId="5">#REF!</definedName>
    <definedName name="___________col8">#REF!</definedName>
    <definedName name="__________col1" localSheetId="5">#REF!</definedName>
    <definedName name="__________col1">#REF!</definedName>
    <definedName name="__________col2" localSheetId="5">#REF!</definedName>
    <definedName name="__________col2">#REF!</definedName>
    <definedName name="__________col3" localSheetId="5">#REF!</definedName>
    <definedName name="__________col3">#REF!</definedName>
    <definedName name="__________col4" localSheetId="5">#REF!</definedName>
    <definedName name="__________col4">#REF!</definedName>
    <definedName name="__________col5" localSheetId="5">#REF!</definedName>
    <definedName name="__________col5">#REF!</definedName>
    <definedName name="__________col6" localSheetId="5">#REF!</definedName>
    <definedName name="__________col6">#REF!</definedName>
    <definedName name="__________col7" localSheetId="5">#REF!</definedName>
    <definedName name="__________col7">#REF!</definedName>
    <definedName name="__________col8" localSheetId="5">#REF!</definedName>
    <definedName name="__________col8">#REF!</definedName>
    <definedName name="_________col1" localSheetId="5">#REF!</definedName>
    <definedName name="_________col1">#REF!</definedName>
    <definedName name="_________col2" localSheetId="5">#REF!</definedName>
    <definedName name="_________col2">#REF!</definedName>
    <definedName name="_________col3" localSheetId="5">#REF!</definedName>
    <definedName name="_________col3">#REF!</definedName>
    <definedName name="_________col4" localSheetId="5">#REF!</definedName>
    <definedName name="_________col4">#REF!</definedName>
    <definedName name="_________col5" localSheetId="5">#REF!</definedName>
    <definedName name="_________col5">#REF!</definedName>
    <definedName name="_________col6" localSheetId="5">#REF!</definedName>
    <definedName name="_________col6">#REF!</definedName>
    <definedName name="_________col7" localSheetId="5">#REF!</definedName>
    <definedName name="_________col7">#REF!</definedName>
    <definedName name="_________col8" localSheetId="5">#REF!</definedName>
    <definedName name="_________col8">#REF!</definedName>
    <definedName name="________col1" localSheetId="5">#REF!</definedName>
    <definedName name="________col1">#REF!</definedName>
    <definedName name="________col2" localSheetId="5">#REF!</definedName>
    <definedName name="________col2">#REF!</definedName>
    <definedName name="________col3" localSheetId="5">#REF!</definedName>
    <definedName name="________col3">#REF!</definedName>
    <definedName name="________col4" localSheetId="5">#REF!</definedName>
    <definedName name="________col4">#REF!</definedName>
    <definedName name="________col5" localSheetId="5">#REF!</definedName>
    <definedName name="________col5">#REF!</definedName>
    <definedName name="________col6" localSheetId="5">#REF!</definedName>
    <definedName name="________col6">#REF!</definedName>
    <definedName name="________col7" localSheetId="5">#REF!</definedName>
    <definedName name="________col7">#REF!</definedName>
    <definedName name="________col8" localSheetId="5">#REF!</definedName>
    <definedName name="________col8">#REF!</definedName>
    <definedName name="_______col1" localSheetId="5">#REF!</definedName>
    <definedName name="_______col1">#REF!</definedName>
    <definedName name="_______col2" localSheetId="5">#REF!</definedName>
    <definedName name="_______col2">#REF!</definedName>
    <definedName name="_______col3" localSheetId="5">#REF!</definedName>
    <definedName name="_______col3">#REF!</definedName>
    <definedName name="_______col4" localSheetId="5">#REF!</definedName>
    <definedName name="_______col4">#REF!</definedName>
    <definedName name="_______col5" localSheetId="5">#REF!</definedName>
    <definedName name="_______col5">#REF!</definedName>
    <definedName name="_______col6" localSheetId="5">#REF!</definedName>
    <definedName name="_______col6">#REF!</definedName>
    <definedName name="_______col7" localSheetId="5">#REF!</definedName>
    <definedName name="_______col7">#REF!</definedName>
    <definedName name="_______col8" localSheetId="5">#REF!</definedName>
    <definedName name="_______col8" localSheetId="12">#REF!</definedName>
    <definedName name="_______col8">#REF!</definedName>
    <definedName name="______col1" localSheetId="5">#REF!</definedName>
    <definedName name="______col1">#REF!</definedName>
    <definedName name="______col2" localSheetId="5">#REF!</definedName>
    <definedName name="______col2">#REF!</definedName>
    <definedName name="______col3" localSheetId="5">#REF!</definedName>
    <definedName name="______col3">#REF!</definedName>
    <definedName name="______col4" localSheetId="5">#REF!</definedName>
    <definedName name="______col4">#REF!</definedName>
    <definedName name="______col5" localSheetId="5">#REF!</definedName>
    <definedName name="______col5">#REF!</definedName>
    <definedName name="______col6" localSheetId="5">#REF!</definedName>
    <definedName name="______col6">#REF!</definedName>
    <definedName name="______col7" localSheetId="5">#REF!</definedName>
    <definedName name="______col7">#REF!</definedName>
    <definedName name="______col8">#REF!</definedName>
    <definedName name="_____col1" localSheetId="5">#REF!</definedName>
    <definedName name="_____col1" localSheetId="12">#REF!</definedName>
    <definedName name="_____col1">#REF!</definedName>
    <definedName name="_____col2" localSheetId="5">#REF!</definedName>
    <definedName name="_____col2">#REF!</definedName>
    <definedName name="_____col255" localSheetId="5">#REF!</definedName>
    <definedName name="_____col255">#REF!</definedName>
    <definedName name="_____col3" localSheetId="5">#REF!</definedName>
    <definedName name="_____col3">#REF!</definedName>
    <definedName name="_____col4" localSheetId="5">#REF!</definedName>
    <definedName name="_____col4">#REF!</definedName>
    <definedName name="_____col5" localSheetId="5">#REF!</definedName>
    <definedName name="_____col5">#REF!</definedName>
    <definedName name="_____col6" localSheetId="5">#REF!</definedName>
    <definedName name="_____col6">#REF!</definedName>
    <definedName name="_____col7" localSheetId="5">#REF!</definedName>
    <definedName name="_____col7">#REF!</definedName>
    <definedName name="_____col8" localSheetId="4">#REF!</definedName>
    <definedName name="____col1" localSheetId="5">#REF!</definedName>
    <definedName name="____col1">#REF!</definedName>
    <definedName name="____col2" localSheetId="5">#REF!</definedName>
    <definedName name="____col2">#REF!</definedName>
    <definedName name="____col225" localSheetId="5">#REF!</definedName>
    <definedName name="____col225">#REF!</definedName>
    <definedName name="____col255">#REF!</definedName>
    <definedName name="____col3" localSheetId="5">#REF!</definedName>
    <definedName name="____col3">#REF!</definedName>
    <definedName name="____col4" localSheetId="5">#REF!</definedName>
    <definedName name="____col4">#REF!</definedName>
    <definedName name="____col5" localSheetId="5">#REF!</definedName>
    <definedName name="____col5">#REF!</definedName>
    <definedName name="____col6" localSheetId="5">#REF!</definedName>
    <definedName name="____col6">#REF!</definedName>
    <definedName name="____col7" localSheetId="5">#REF!</definedName>
    <definedName name="____col7">#REF!</definedName>
    <definedName name="____col8" localSheetId="5">#REF!</definedName>
    <definedName name="____col8">#REF!</definedName>
    <definedName name="____tab2" localSheetId="5">#REF!</definedName>
    <definedName name="____tab2">#REF!</definedName>
    <definedName name="____tab33" localSheetId="5">#REF!</definedName>
    <definedName name="____tab33">#REF!</definedName>
    <definedName name="___col1" localSheetId="5">#REF!</definedName>
    <definedName name="___col1">#REF!</definedName>
    <definedName name="___col2" localSheetId="5">#REF!</definedName>
    <definedName name="___col2">#REF!</definedName>
    <definedName name="___col225">#REF!</definedName>
    <definedName name="___col255" localSheetId="5">#REF!</definedName>
    <definedName name="___col255">#REF!</definedName>
    <definedName name="___col3" localSheetId="5">#REF!</definedName>
    <definedName name="___col3">#REF!</definedName>
    <definedName name="___col4" localSheetId="5">#REF!</definedName>
    <definedName name="___col4">#REF!</definedName>
    <definedName name="___col5" localSheetId="5">#REF!</definedName>
    <definedName name="___col5">#REF!</definedName>
    <definedName name="___col6" localSheetId="5">#REF!</definedName>
    <definedName name="___col6">#REF!</definedName>
    <definedName name="___col7" localSheetId="5">#REF!</definedName>
    <definedName name="___col7">#REF!</definedName>
    <definedName name="___col8" localSheetId="5">#REF!</definedName>
    <definedName name="___col8">#REF!</definedName>
    <definedName name="___tab2">#REF!</definedName>
    <definedName name="___tab33">#REF!</definedName>
    <definedName name="__col1" localSheetId="5">#REF!</definedName>
    <definedName name="__col1">#REF!</definedName>
    <definedName name="__col2" localSheetId="5">#REF!</definedName>
    <definedName name="__col2">#REF!</definedName>
    <definedName name="__col225" localSheetId="5">#REF!</definedName>
    <definedName name="__col225">#REF!</definedName>
    <definedName name="__col255" localSheetId="5">#REF!</definedName>
    <definedName name="__col255">#REF!</definedName>
    <definedName name="__col3" localSheetId="5">#REF!</definedName>
    <definedName name="__col3">#REF!</definedName>
    <definedName name="__col4" localSheetId="5">#REF!</definedName>
    <definedName name="__col4">#REF!</definedName>
    <definedName name="__col5" localSheetId="5">#REF!</definedName>
    <definedName name="__col5">#REF!</definedName>
    <definedName name="__col6" localSheetId="5">#REF!</definedName>
    <definedName name="__col6">#REF!</definedName>
    <definedName name="__col7" localSheetId="5">#REF!</definedName>
    <definedName name="__col7">#REF!</definedName>
    <definedName name="__col8" localSheetId="5">#REF!</definedName>
    <definedName name="__col8">#REF!</definedName>
    <definedName name="__tab2" localSheetId="5">#REF!</definedName>
    <definedName name="__tab2">#REF!</definedName>
    <definedName name="__tab33" localSheetId="5">#REF!</definedName>
    <definedName name="__tab33">#REF!</definedName>
    <definedName name="_col1" localSheetId="5">#REF!</definedName>
    <definedName name="_col1">#REF!</definedName>
    <definedName name="_col2" localSheetId="5">#REF!</definedName>
    <definedName name="_col2">#REF!</definedName>
    <definedName name="_col225" localSheetId="5">#REF!</definedName>
    <definedName name="_col225">#REF!</definedName>
    <definedName name="_col255" localSheetId="5">#REF!</definedName>
    <definedName name="_col255">#REF!</definedName>
    <definedName name="_col3" localSheetId="5">#REF!</definedName>
    <definedName name="_col3">#REF!</definedName>
    <definedName name="_col4" localSheetId="5">#REF!</definedName>
    <definedName name="_col4">#REF!</definedName>
    <definedName name="_col5" localSheetId="5">#REF!</definedName>
    <definedName name="_col5">#REF!</definedName>
    <definedName name="_col6" localSheetId="5">#REF!</definedName>
    <definedName name="_col6">#REF!</definedName>
    <definedName name="_col7" localSheetId="5">#REF!</definedName>
    <definedName name="_col7">#REF!</definedName>
    <definedName name="_col8" localSheetId="5">#REF!</definedName>
    <definedName name="_col8">#REF!</definedName>
    <definedName name="_tab2" localSheetId="5">#REF!</definedName>
    <definedName name="_tab2">#REF!</definedName>
    <definedName name="_tab33" localSheetId="5">#REF!</definedName>
    <definedName name="_tab33">#REF!</definedName>
    <definedName name="a" localSheetId="4">#REF!</definedName>
    <definedName name="a" localSheetId="6">#REF!</definedName>
    <definedName name="a" localSheetId="5">#REF!</definedName>
    <definedName name="a">#REF!</definedName>
    <definedName name="aa" localSheetId="6">'[1]Budoucí hodnota - zadání'!#REF!</definedName>
    <definedName name="aa" localSheetId="5">'[1]Budoucí hodnota - zadání'!#REF!</definedName>
    <definedName name="aa">'[1]Budoucí hodnota - zadání'!#REF!</definedName>
    <definedName name="aaa" localSheetId="6">#REF!</definedName>
    <definedName name="aaa" localSheetId="5">#REF!</definedName>
    <definedName name="aaa">#REF!</definedName>
    <definedName name="ab" localSheetId="6">#REF!</definedName>
    <definedName name="ab" localSheetId="5">#REF!</definedName>
    <definedName name="ab">#REF!</definedName>
    <definedName name="bbb" localSheetId="6">#REF!</definedName>
    <definedName name="bbb" localSheetId="5">#REF!</definedName>
    <definedName name="bbb">#REF!</definedName>
    <definedName name="bubina" localSheetId="6">#REF!</definedName>
    <definedName name="bubina" localSheetId="5">#REF!</definedName>
    <definedName name="bubina">#REF!</definedName>
    <definedName name="BudgetTab" localSheetId="4">#REF!</definedName>
    <definedName name="BudgetTab" localSheetId="6">#REF!</definedName>
    <definedName name="BudgetTab" localSheetId="5">#REF!</definedName>
    <definedName name="BudgetTab">#REF!</definedName>
    <definedName name="ccc" localSheetId="6">#REF!</definedName>
    <definedName name="ccc" localSheetId="5">#REF!</definedName>
    <definedName name="ccc">#REF!</definedName>
    <definedName name="Celk_Zisk" localSheetId="6">'[2]Scénář'!$E$15</definedName>
    <definedName name="Celk_Zisk" localSheetId="5">'[2]Scénář'!$E$15</definedName>
    <definedName name="Celk_Zisk">'[2]Scénář'!$E$15</definedName>
    <definedName name="CelkZisk" localSheetId="6">#REF!</definedName>
    <definedName name="CelkZisk" localSheetId="5">#REF!</definedName>
    <definedName name="CelkZisk" localSheetId="12">#REF!</definedName>
    <definedName name="CelkZisk">#REF!</definedName>
    <definedName name="datumK" localSheetId="6">#REF!</definedName>
    <definedName name="datumK" localSheetId="5">#REF!</definedName>
    <definedName name="datumK" localSheetId="12">#REF!</definedName>
    <definedName name="datumK">#REF!</definedName>
    <definedName name="ehdxjxrf" localSheetId="6">#REF!</definedName>
    <definedName name="ehdxjxrf" localSheetId="5">#REF!</definedName>
    <definedName name="ehdxjxrf" localSheetId="12">#REF!</definedName>
    <definedName name="ehdxjxrf">#REF!</definedName>
    <definedName name="Format" localSheetId="4">#REF!</definedName>
    <definedName name="Format" localSheetId="6">#REF!</definedName>
    <definedName name="Format" localSheetId="5">#REF!</definedName>
    <definedName name="Format">#REF!</definedName>
    <definedName name="HrubyZisk" localSheetId="6">#REF!</definedName>
    <definedName name="HrubyZisk" localSheetId="5">#REF!</definedName>
    <definedName name="HrubyZisk">#REF!</definedName>
    <definedName name="jún" localSheetId="5">'[1]Budoucí hodnota - zadání'!#REF!</definedName>
    <definedName name="jún">'[1]Budoucí hodnota - zadání'!#REF!</definedName>
    <definedName name="k" localSheetId="5">#REF!</definedName>
    <definedName name="k">#REF!</definedName>
    <definedName name="mmm" localSheetId="5">#REF!</definedName>
    <definedName name="mmm">#REF!</definedName>
    <definedName name="_xlnm.Print_Titles" localSheetId="23">'Úprava RR'!$4:$7</definedName>
    <definedName name="NZbozi">'[3]Test1'!$B$89:$D$96</definedName>
    <definedName name="obraz" localSheetId="6">#REF!</definedName>
    <definedName name="obraz" localSheetId="5">#REF!</definedName>
    <definedName name="obraz">#REF!</definedName>
    <definedName name="Opravy" localSheetId="6">#REF!</definedName>
    <definedName name="Opravy" localSheetId="5">#REF!</definedName>
    <definedName name="Opravy" localSheetId="12">#REF!</definedName>
    <definedName name="Opravy">#REF!</definedName>
    <definedName name="Ostatni" localSheetId="6">#REF!</definedName>
    <definedName name="Ostatni" localSheetId="5">#REF!</definedName>
    <definedName name="Ostatni">#REF!</definedName>
    <definedName name="pobočky" localSheetId="6">#REF!</definedName>
    <definedName name="pobočky" localSheetId="5">#REF!</definedName>
    <definedName name="pobočky">#REF!</definedName>
    <definedName name="PocetNavstev" localSheetId="6">#REF!</definedName>
    <definedName name="PocetNavstev" localSheetId="5">#REF!</definedName>
    <definedName name="PocetNavstev">#REF!</definedName>
    <definedName name="PrijemNaZakaz" localSheetId="6">#REF!</definedName>
    <definedName name="PrijemNaZakaz" localSheetId="5">#REF!</definedName>
    <definedName name="PrijemNaZakaz">#REF!</definedName>
    <definedName name="prírúb" localSheetId="5">#REF!</definedName>
    <definedName name="produkt" localSheetId="4">'[1]Budoucí hodnota - zadání'!#REF!</definedName>
    <definedName name="produkt" localSheetId="6">'[1]Budoucí hodnota - zadání'!#REF!</definedName>
    <definedName name="produkt" localSheetId="5">'[1]Budoucí hodnota - zadání'!#REF!</definedName>
    <definedName name="produkt">'[1]Budoucí hodnota - zadání'!#REF!</definedName>
    <definedName name="produkt22" localSheetId="5">'[4]Budoucí hodnota - zadání'!#REF!</definedName>
    <definedName name="produkt22">'[4]Budoucí hodnota - zadání'!#REF!</definedName>
    <definedName name="PRODUKT3" localSheetId="5">'[4]Budoucí hodnota - zadání'!#REF!</definedName>
    <definedName name="PRODUKT3">'[4]Budoucí hodnota - zadání'!#REF!</definedName>
    <definedName name="Reklama" localSheetId="6">#REF!</definedName>
    <definedName name="Reklama" localSheetId="5">#REF!</definedName>
    <definedName name="Reklama">#REF!</definedName>
    <definedName name="Revenue" localSheetId="6">#REF!</definedName>
    <definedName name="Revenue" localSheetId="5">#REF!</definedName>
    <definedName name="Revenue" localSheetId="12">#REF!</definedName>
    <definedName name="Revenue">#REF!</definedName>
    <definedName name="tab" localSheetId="6">#REF!</definedName>
    <definedName name="tab" localSheetId="5">#REF!</definedName>
    <definedName name="tab">#REF!</definedName>
    <definedName name="tab.2" localSheetId="6">#REF!</definedName>
    <definedName name="tab.2" localSheetId="5">#REF!</definedName>
    <definedName name="tab.2">#REF!</definedName>
    <definedName name="TableArea" localSheetId="4">#REF!</definedName>
    <definedName name="TableArea" localSheetId="6">#REF!</definedName>
    <definedName name="TableArea" localSheetId="5">#REF!</definedName>
    <definedName name="TableArea">#REF!</definedName>
    <definedName name="tabulky" localSheetId="6">#REF!</definedName>
    <definedName name="tabulky" localSheetId="5">#REF!</definedName>
    <definedName name="tabulky">#REF!</definedName>
    <definedName name="VydajeNaZakaz" localSheetId="6">#REF!</definedName>
    <definedName name="VydajeNaZakaz" localSheetId="5">#REF!</definedName>
    <definedName name="VydajeNaZakaz">#REF!</definedName>
    <definedName name="Vyplaty" localSheetId="6">#REF!</definedName>
    <definedName name="Vyplaty" localSheetId="5">#REF!</definedName>
    <definedName name="Vyplaty">#REF!</definedName>
    <definedName name="x" localSheetId="5">#REF!</definedName>
    <definedName name="x">#REF!</definedName>
    <definedName name="Zarizeni" localSheetId="6">#REF!</definedName>
    <definedName name="Zarizeni" localSheetId="5">#REF!</definedName>
    <definedName name="Zarizeni">#REF!</definedName>
    <definedName name="Zásoby" localSheetId="6">#REF!</definedName>
    <definedName name="Zásoby" localSheetId="5">#REF!</definedName>
    <definedName name="Zásoby">#REF!</definedName>
    <definedName name="Zbozi" localSheetId="6">'[5]Test1'!$B$89:$D$96</definedName>
    <definedName name="Zbozi" localSheetId="5">'[5]Test1'!$B$89:$D$96</definedName>
    <definedName name="Zbozi">'[5]Test1'!$B$89:$D$96</definedName>
    <definedName name="ZboziN">'[6]Test1'!$B$89:$D$96</definedName>
    <definedName name="zugskrheiogwe" localSheetId="6">#REF!</definedName>
    <definedName name="zugskrheiogwe" localSheetId="5">#REF!</definedName>
    <definedName name="zugskrheiogwe">#REF!</definedName>
  </definedNames>
  <calcPr fullCalcOnLoad="1"/>
</workbook>
</file>

<file path=xl/sharedStrings.xml><?xml version="1.0" encoding="utf-8"?>
<sst xmlns="http://schemas.openxmlformats.org/spreadsheetml/2006/main" count="2063" uniqueCount="896">
  <si>
    <t>a</t>
  </si>
  <si>
    <t>Ukazovateľ</t>
  </si>
  <si>
    <t>v tom:</t>
  </si>
  <si>
    <t>v tis. Eur</t>
  </si>
  <si>
    <t>Spolu</t>
  </si>
  <si>
    <t>Výdavky Sociálnej poisťovne</t>
  </si>
  <si>
    <t>Druh dávky</t>
  </si>
  <si>
    <t>Základný fond nemocenského poistenia</t>
  </si>
  <si>
    <t>nemocenské</t>
  </si>
  <si>
    <t>ošetrovné</t>
  </si>
  <si>
    <t>vyrovnávacia dávka</t>
  </si>
  <si>
    <t>materské</t>
  </si>
  <si>
    <t>zúčtovanie dávok  § 112</t>
  </si>
  <si>
    <t>Celkom výdavky ZFNP</t>
  </si>
  <si>
    <t>Základný fond starobného poistenia</t>
  </si>
  <si>
    <t>starobný dôchodok</t>
  </si>
  <si>
    <t>predčasný starobný dôchodok</t>
  </si>
  <si>
    <t>vdovský dôchodok</t>
  </si>
  <si>
    <t xml:space="preserve">vdovecký dôchodok </t>
  </si>
  <si>
    <t>sirotský dôchodok</t>
  </si>
  <si>
    <t xml:space="preserve">zúčtovanie dávok § 112, ods.9 </t>
  </si>
  <si>
    <t>Základný fond invalidného poistenia</t>
  </si>
  <si>
    <t>invalidný dôchodok</t>
  </si>
  <si>
    <t>vdovecký dôchodok</t>
  </si>
  <si>
    <t>Dôchodkové dávky celkom</t>
  </si>
  <si>
    <t>Celkom</t>
  </si>
  <si>
    <t>Základný fond úrazového poistenia</t>
  </si>
  <si>
    <t>úrazový príplatok</t>
  </si>
  <si>
    <t>úrazová renta</t>
  </si>
  <si>
    <t>jednorazové vyrovnanie</t>
  </si>
  <si>
    <t>pozostalostná úrazová renta</t>
  </si>
  <si>
    <t>jednorazové odškodnenie</t>
  </si>
  <si>
    <t>pracovná rehabilitácia a rehabilitačné</t>
  </si>
  <si>
    <t>rekvalifikácia a rekvalifikačné</t>
  </si>
  <si>
    <t>náhrada za bolesť a náhrada za sťaženie spoločenského uplatnenia</t>
  </si>
  <si>
    <t>náhrada nákladov spojených s liečením</t>
  </si>
  <si>
    <t>náhrada nákladov spojených s pohrebom</t>
  </si>
  <si>
    <t>výplata poistných plnení m.r.</t>
  </si>
  <si>
    <t>zúčtovanie  dávok § 112</t>
  </si>
  <si>
    <t>18% prevod do ZFSP za pob.úrazovej renty</t>
  </si>
  <si>
    <t>Základný fond garančného poistenia</t>
  </si>
  <si>
    <t>Výdavky na dávku garančného poistenia</t>
  </si>
  <si>
    <t>Úhrada príspevkov na SDS</t>
  </si>
  <si>
    <t xml:space="preserve">Celkom </t>
  </si>
  <si>
    <t>Základný fond poistenia v nezamestnanosti</t>
  </si>
  <si>
    <t>výdavky na dávku v nezamestnanosti</t>
  </si>
  <si>
    <t>zúčtovanie dávok § 112</t>
  </si>
  <si>
    <t>refundácia dávky v nezamestnanosti do EÚ</t>
  </si>
  <si>
    <t>VÝDAVKY CELKOM</t>
  </si>
  <si>
    <t>základný fond nemocenského poistenia</t>
  </si>
  <si>
    <t xml:space="preserve">základný fond starobného poistenia </t>
  </si>
  <si>
    <t xml:space="preserve">základný fond invalidného poistenia </t>
  </si>
  <si>
    <t xml:space="preserve">základný fond úrazového poistenia </t>
  </si>
  <si>
    <t xml:space="preserve">základný fond garančného poistenia </t>
  </si>
  <si>
    <t>základný fond  poistenia v nezamestnanosti</t>
  </si>
  <si>
    <t>správny fond</t>
  </si>
  <si>
    <t>v tom:  investičné výdavky</t>
  </si>
  <si>
    <t xml:space="preserve">           prevádzkové náklady</t>
  </si>
  <si>
    <t>Príjmy Sociálnej poisťovne vrátane príspevkov na SDS</t>
  </si>
  <si>
    <t>Riadok číslo</t>
  </si>
  <si>
    <t>1.</t>
  </si>
  <si>
    <t>Spolu zamestnanec a zamestnávateľ</t>
  </si>
  <si>
    <t>2.</t>
  </si>
  <si>
    <t>Povinne  poistená SZČO</t>
  </si>
  <si>
    <t>3.</t>
  </si>
  <si>
    <t>Dobrovoľne  poistená osoba</t>
  </si>
  <si>
    <t>Dlžné poistné</t>
  </si>
  <si>
    <t>Príspevky na SDS zaplatené zamestnávateľom po uplynutí 60 dní</t>
  </si>
  <si>
    <t>Štát - poistné za zákonom určené skupiny</t>
  </si>
  <si>
    <t>Sociálna poisťovňa - poistné zo ZFÚP do ZFSP za poberateľov úrazovej renty (§ 88)</t>
  </si>
  <si>
    <t>Príjmy z príspevkov na SDS (EAO)</t>
  </si>
  <si>
    <t>Príjmy z príspevkov na SDS (štát)</t>
  </si>
  <si>
    <t>Príjmy cez pobočky spolu s SDS (r.č. 1 až 6 a 10)</t>
  </si>
  <si>
    <t xml:space="preserve">Január  </t>
  </si>
  <si>
    <t>Február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</si>
  <si>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</si>
  <si>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</si>
  <si>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</si>
  <si>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</si>
  <si>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</si>
  <si>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</si>
  <si>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</si>
  <si>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</si>
  <si>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</si>
  <si>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Príjmy z otvorenia II. piliera</t>
  </si>
  <si>
    <t xml:space="preserve">Pokuty a penále </t>
  </si>
  <si>
    <t>Schválený rozpočet na rok 2013</t>
  </si>
  <si>
    <t>Rozdiel stĺ. 4-2</t>
  </si>
  <si>
    <t>Rozdiel stĺ. 4-3</t>
  </si>
  <si>
    <t>% plnenia stĺ. 4/1</t>
  </si>
  <si>
    <t>% plnenia stĺ. 4/2</t>
  </si>
  <si>
    <t>Index stĺ. 4/3</t>
  </si>
  <si>
    <t>Výdavky Sociálnej poisťovne rok 2013</t>
  </si>
  <si>
    <t>Príjmy spolu s príspevkami na SDS celkom ( bez prostriedkov zo ŠR)</t>
  </si>
  <si>
    <t>Príjmy z poistného a príspevkov na SDS (r.č. 1, 2, 3, 6, 7, 8, 10, 11, 12)</t>
  </si>
  <si>
    <t>Ostatné príjmy</t>
  </si>
  <si>
    <t>Marec</t>
  </si>
  <si>
    <t>Apríl</t>
  </si>
  <si>
    <t>Máj</t>
  </si>
  <si>
    <t>Jún</t>
  </si>
  <si>
    <t>Január až  jún 2013</t>
  </si>
  <si>
    <t>Časový rozpis  rozpočtu na január až jún 2013</t>
  </si>
  <si>
    <t>Skutočnosť január až jún 2012</t>
  </si>
  <si>
    <t>Skutočnosť január až jún 2013</t>
  </si>
  <si>
    <t>Január až jún  2013</t>
  </si>
  <si>
    <t>Prehľad o zostatkoch finančných prostriedkov na bežných účtoch  v Štátnej pokladnici  dňa 30.6.2013</t>
  </si>
  <si>
    <t>Ú č e t</t>
  </si>
  <si>
    <t>Číslo bežného účtu</t>
  </si>
  <si>
    <t xml:space="preserve">                                       Zostatok v tis. Eur</t>
  </si>
  <si>
    <t>v  Štátnej pokladnici</t>
  </si>
  <si>
    <t>Bežný účet</t>
  </si>
  <si>
    <t xml:space="preserve">z toho   Cash pooling </t>
  </si>
  <si>
    <t>Termínovaný vklad</t>
  </si>
  <si>
    <t xml:space="preserve">nemocenského poistenia   (ZFNP) </t>
  </si>
  <si>
    <t>7000165528/8180</t>
  </si>
  <si>
    <t>dôchodkového  poistenia    (účet  DP)</t>
  </si>
  <si>
    <t>7000164541/8180</t>
  </si>
  <si>
    <t>garančného poistenia   (ZFGP)</t>
  </si>
  <si>
    <t>7000165552/8180</t>
  </si>
  <si>
    <t>poistenia v nezamestnanosti  (ZFPvN)</t>
  </si>
  <si>
    <t>7000165544/8180</t>
  </si>
  <si>
    <t>úrazového poistenia  (ZFÚP)</t>
  </si>
  <si>
    <t>7000165536/8180</t>
  </si>
  <si>
    <t>,</t>
  </si>
  <si>
    <t>Spolu účty základných fondov v ústredí</t>
  </si>
  <si>
    <t>rezervného fondu  solidarity  ( RFS)</t>
  </si>
  <si>
    <t>7000164533/8180</t>
  </si>
  <si>
    <t>Spolu disponibilné zdroje v ústredí na výplatu dávok</t>
  </si>
  <si>
    <t>Ostatné účty spolu</t>
  </si>
  <si>
    <t>v pobočkách na výplatu dávok realizovaných pobočkami</t>
  </si>
  <si>
    <t>centrálny účet ústredia</t>
  </si>
  <si>
    <t>7000164322/8180</t>
  </si>
  <si>
    <t>osob.účet zákl.fondu prísp. na star.dôch.spor SocP</t>
  </si>
  <si>
    <t>7000181034/8180</t>
  </si>
  <si>
    <t>správny fond ústredie</t>
  </si>
  <si>
    <t>7000164314/8180</t>
  </si>
  <si>
    <t>správny fond v pobočkách</t>
  </si>
  <si>
    <t>účet zdaňovanej činnosti SP</t>
  </si>
  <si>
    <t>7000164509/8180</t>
  </si>
  <si>
    <t>sociálny fond SP-ústredie</t>
  </si>
  <si>
    <t>7000164525/8180</t>
  </si>
  <si>
    <t>sociálny fond SP-pobočkách</t>
  </si>
  <si>
    <t>účet osobitných prostr.SP</t>
  </si>
  <si>
    <t>7000164517/8180</t>
  </si>
  <si>
    <t>BÚ-ESF-SP</t>
  </si>
  <si>
    <t>7000293052/8180</t>
  </si>
  <si>
    <t xml:space="preserve">S p o l u   všetky účty </t>
  </si>
  <si>
    <t>Presuny realizované na krytie výplat  dôchodkových dávok v roku 2013 vo výške 330 tis. Eur.</t>
  </si>
  <si>
    <t>v tom :</t>
  </si>
  <si>
    <t>v tis. Eur.</t>
  </si>
  <si>
    <t>rok 2013</t>
  </si>
  <si>
    <t>z  RFS</t>
  </si>
  <si>
    <t>zo ZFIP</t>
  </si>
  <si>
    <t>do ZFSP</t>
  </si>
  <si>
    <t>1. štvrťrok</t>
  </si>
  <si>
    <t>2. štvrťrok</t>
  </si>
  <si>
    <t>3. štvrťrok</t>
  </si>
  <si>
    <t>4. štvrťrok</t>
  </si>
  <si>
    <t>s p o l u</t>
  </si>
  <si>
    <t>Poukázané  finančné  prostriedky zo ŠR</t>
  </si>
  <si>
    <t>Prehľad o príjmoch a výdavkoch Sociálnej poisťovne na dávky, ktoré hradí štát v roku 2013</t>
  </si>
  <si>
    <t>Kapitola štátneho rozpočtu MPSVR SR</t>
  </si>
  <si>
    <t>Rozpis rozpočtu na január až jún 2013</t>
  </si>
  <si>
    <t>Skutočnosť za január až jún 2013</t>
  </si>
  <si>
    <t>% plnenia 3/1</t>
  </si>
  <si>
    <t>% plnenia 3/2</t>
  </si>
  <si>
    <t>1</t>
  </si>
  <si>
    <t>2</t>
  </si>
  <si>
    <t>PRÍJMY</t>
  </si>
  <si>
    <t>VÝDAVKY</t>
  </si>
  <si>
    <t xml:space="preserve"> </t>
  </si>
  <si>
    <t>a/ dôchodok manželky</t>
  </si>
  <si>
    <t>b/ sociálny dôchodok</t>
  </si>
  <si>
    <t>c/ zvýšenie dôchodku z dôvodu JZP</t>
  </si>
  <si>
    <t>d/ zvýšenie dôchodku pre bezvládnosť</t>
  </si>
  <si>
    <t>e/ zvýšenie dôchodku z dôvodu účasti v odboji a rehabilitácie */</t>
  </si>
  <si>
    <t>f/ dávky podľa § 271</t>
  </si>
  <si>
    <t>g/ odškodnenie prac. úrazov a chorôb z povolania zamestnancov zrušených zamestnávateľov, ktorých  zakladateľom bol štát alebo FNM SR</t>
  </si>
  <si>
    <t>h/ plnenia vyplývajúce zo zodpovednoti zamestnávateľa za škodu pri pracovnom úraze a chorobe z povolania vzniknuté pred 1. aprílom 2002 u zamestnávateľa, ktorý mal podľa osobitného predpisu postavenie štátneho orgánu</t>
  </si>
  <si>
    <t>i/ úrazové dávky poskytované fyzickým osobám uvedeným v § 17 ods. 2 a 3 zákona o sociálnom poistení</t>
  </si>
  <si>
    <t>j/ príplatok k dôchodku za štátnu službu</t>
  </si>
  <si>
    <t>k/ plnenia podľa § 293o) ods. 6</t>
  </si>
  <si>
    <t>.</t>
  </si>
  <si>
    <t>l/ vianočný príspevok a úhrada nákladov spojená s jeho výplatou</t>
  </si>
  <si>
    <t>m/ príplatok k dôchodku politickým väzňom podľa zákona č. 274/2007 Z.z.v znení neskorších predpisov **/</t>
  </si>
  <si>
    <t>jednorazový finančný príspevok politickým väzňom podľa zákona č. 462/2002 Z. z.</t>
  </si>
  <si>
    <t>invalidi z mladosti podľa §168a</t>
  </si>
  <si>
    <t>ROZDIEL PRÍJMOV A VÝDAVKOV</t>
  </si>
  <si>
    <t xml:space="preserve">*/ v dávke zvýšenie dôchodku z titulu rehabilitácie sú zahrnuté aj finančné prostriedky, poskytované ako príplatok k dôchodku podľa § 7 zákona č. 305/1999 Z.z. </t>
  </si>
  <si>
    <t>**/  v dávke príplatok k dôchodku politickým väzňom podľa zákona č. 274/2007 Z.z.v znení neskorších predpisov  je zahrnutý príspevok aj pre osoby pozostalé po popravenom alebo zomretom</t>
  </si>
  <si>
    <t>politickom väzňovi počas výkonu trestu podľa zákona č. 272/2008 Z.z., ktorým sa mení a dopĺňa zákon č. 274/2007 Z.z.</t>
  </si>
  <si>
    <t>Kapitola štátneho rozpočtu MO SR</t>
  </si>
  <si>
    <t>n/ príspevok účastníkom národného boja za oslobodenie a vdovám a vdovcom po týchto osobách podľa článku III. bod 2 zákona č. 285/2009 Z. z. a na úhradu výdavkov spojených s jeho výplatou</t>
  </si>
  <si>
    <t>Finančné prostriedky poukázané MO SR</t>
  </si>
  <si>
    <t>Rozdiel - príjmov a výdavkov (pohľadávka voči MO SR)</t>
  </si>
  <si>
    <t>dôchodkové poistenie spolu</t>
  </si>
  <si>
    <t>Súhrnná bilancia - bez príspevkov na SDS (s vplyvom II. piliera)</t>
  </si>
  <si>
    <t>Skutočnosť za rok 2012</t>
  </si>
  <si>
    <t>Schválený rozpočet na rok 2013 */</t>
  </si>
  <si>
    <t>Očakávaná skutočnosť rok 2013</t>
  </si>
  <si>
    <t>Časový rozpis na január až jún  2013</t>
  </si>
  <si>
    <t xml:space="preserve">Skutočnosť k 30. 6. 2013 </t>
  </si>
  <si>
    <t>% plnenia stĺ. 5/2</t>
  </si>
  <si>
    <t>% plnenia stĺ. 5/4</t>
  </si>
  <si>
    <t>Rozdiel stĺ. 5-4</t>
  </si>
  <si>
    <t>Základné údaje</t>
  </si>
  <si>
    <t>Príjmy v bežnom roku</t>
  </si>
  <si>
    <t>z toho prostriedky zo  Štátneho rozpočtu SR</t>
  </si>
  <si>
    <t>Použitie prostriedkov jednotlivých fondov</t>
  </si>
  <si>
    <t>Bilančný rozdiel v bežnom roku</t>
  </si>
  <si>
    <t xml:space="preserve">Prevod z minulých rokov </t>
  </si>
  <si>
    <t>Bilančný rozdiel celkom</t>
  </si>
  <si>
    <t>Zdroje</t>
  </si>
  <si>
    <t>Príjmy</t>
  </si>
  <si>
    <t>Poistné, v tom:</t>
  </si>
  <si>
    <t xml:space="preserve">nemocenské </t>
  </si>
  <si>
    <t xml:space="preserve">starobné </t>
  </si>
  <si>
    <t xml:space="preserve">invalidné </t>
  </si>
  <si>
    <t>úrazové</t>
  </si>
  <si>
    <t>garančné</t>
  </si>
  <si>
    <t>v nezamestnanosti</t>
  </si>
  <si>
    <t>rezervný fond solidarity</t>
  </si>
  <si>
    <t>Sankcie</t>
  </si>
  <si>
    <t>Príjmy z garančného poistenia po uplynutí 60 dní</t>
  </si>
  <si>
    <t>Transfery</t>
  </si>
  <si>
    <t>Výdavky</t>
  </si>
  <si>
    <t>Základné fondy, v tom:</t>
  </si>
  <si>
    <t>Správny fond</t>
  </si>
  <si>
    <t>Tvorba v bežnom roku</t>
  </si>
  <si>
    <t>Použitie</t>
  </si>
  <si>
    <t>*/ Údaje sú schválené uznesením NR SR  č. 396 z 19. decembra  2012</t>
  </si>
  <si>
    <t>Mesačný vývoj použitia správneho fondu celkom za rok 2012 a 2013</t>
  </si>
  <si>
    <t>v Eur</t>
  </si>
  <si>
    <t>Eur</t>
  </si>
  <si>
    <t>Ukazovatele</t>
  </si>
  <si>
    <t>R O K      2   0  1  2</t>
  </si>
  <si>
    <t>Rozpočet</t>
  </si>
  <si>
    <t xml:space="preserve"> S K U T O Č N O S Ť</t>
  </si>
  <si>
    <t>Január</t>
  </si>
  <si>
    <t>Júl</t>
  </si>
  <si>
    <t>August</t>
  </si>
  <si>
    <t>September</t>
  </si>
  <si>
    <t>Október</t>
  </si>
  <si>
    <t>November</t>
  </si>
  <si>
    <t>December</t>
  </si>
  <si>
    <t xml:space="preserve"> Správny fond celkom</t>
  </si>
  <si>
    <t>neúplné</t>
  </si>
  <si>
    <t>R O K      2   0  1  3</t>
  </si>
  <si>
    <t>Vyhodnotenie plnenia rozpisu rozpočtu Správneho fondu Sociálnej poisťovne za obdobie január až jún 2013</t>
  </si>
  <si>
    <t>Org. útvary SP</t>
  </si>
  <si>
    <t>Spotr. nákupy</t>
  </si>
  <si>
    <t>Služby</t>
  </si>
  <si>
    <t>Osobné náklady</t>
  </si>
  <si>
    <t>Dane a poplatky</t>
  </si>
  <si>
    <t>Ostat. náklady</t>
  </si>
  <si>
    <t xml:space="preserve"> Bežné výdavky</t>
  </si>
  <si>
    <t>Kapit. výdavky</t>
  </si>
  <si>
    <t>SF SPOLU</t>
  </si>
  <si>
    <t xml:space="preserve">  Ústredie SP (132)</t>
  </si>
  <si>
    <t xml:space="preserve">  Rozpis rozpočtu 2013</t>
  </si>
  <si>
    <t xml:space="preserve">  Upravený RR</t>
  </si>
  <si>
    <t xml:space="preserve">  Skutočnosť</t>
  </si>
  <si>
    <t xml:space="preserve">  % Plnenia z URR 2013</t>
  </si>
  <si>
    <t xml:space="preserve">  Pol. objekt Nevädzová (134)</t>
  </si>
  <si>
    <t xml:space="preserve">  Upravený RR </t>
  </si>
  <si>
    <t xml:space="preserve">  DaRZ Staré Hory(136)</t>
  </si>
  <si>
    <t xml:space="preserve">  DaRZ Pav. Lehota(137)</t>
  </si>
  <si>
    <t xml:space="preserve">  Dozorná rada (133)</t>
  </si>
  <si>
    <t xml:space="preserve">  ÚSTREDIE SPOLU</t>
  </si>
  <si>
    <t xml:space="preserve">  Pobočky SP (132)</t>
  </si>
  <si>
    <t xml:space="preserve"> SPRÁVNY FOND SPOLU</t>
  </si>
  <si>
    <t>Objednávky a nezaplatené faktúry za celú Sociálnu poisťovňu k 16. júlu 2013</t>
  </si>
  <si>
    <t>Euro</t>
  </si>
  <si>
    <t>Ukazovatel</t>
  </si>
  <si>
    <t>Rozpis</t>
  </si>
  <si>
    <t>Objednávky</t>
  </si>
  <si>
    <t>Faktúry</t>
  </si>
  <si>
    <t>Skutočnosť</t>
  </si>
  <si>
    <t>Rozdiel</t>
  </si>
  <si>
    <t>rozpočtu</t>
  </si>
  <si>
    <t>v systéme</t>
  </si>
  <si>
    <t>došlé v SAPe</t>
  </si>
  <si>
    <t>k 16. júlu</t>
  </si>
  <si>
    <t>bez objednávok</t>
  </si>
  <si>
    <t>vrátane</t>
  </si>
  <si>
    <t>(stl.1 minus stl.6)</t>
  </si>
  <si>
    <t>na rok 2013</t>
  </si>
  <si>
    <t>SAP(modul MM)</t>
  </si>
  <si>
    <t>objednávok</t>
  </si>
  <si>
    <t>Vyhodnotenie plnenia rozpisu rozpočtu bežných výdavkov (nákladov) správneho fondu Sociálnej poisťovne za obdobie január až jún 2013</t>
  </si>
  <si>
    <t>v štruktúre funkčnej a ekonomickej klasifikácie</t>
  </si>
  <si>
    <t xml:space="preserve">Funkčná </t>
  </si>
  <si>
    <t>Ekonomická klasifikácia</t>
  </si>
  <si>
    <t>Text</t>
  </si>
  <si>
    <t>Rozpis rozpočtu</t>
  </si>
  <si>
    <t>%</t>
  </si>
  <si>
    <t>klasifikácia</t>
  </si>
  <si>
    <t xml:space="preserve">Hlavná </t>
  </si>
  <si>
    <t>Kategória</t>
  </si>
  <si>
    <t>Položka</t>
  </si>
  <si>
    <t>Podpo-</t>
  </si>
  <si>
    <t>po úpravách</t>
  </si>
  <si>
    <t>za obdobie</t>
  </si>
  <si>
    <t>plnenia</t>
  </si>
  <si>
    <t>oddiel/skupina/</t>
  </si>
  <si>
    <t>kategória</t>
  </si>
  <si>
    <t>ložka</t>
  </si>
  <si>
    <t>k 30. júnu</t>
  </si>
  <si>
    <t>január až</t>
  </si>
  <si>
    <t>(3 : 2)</t>
  </si>
  <si>
    <t>trieda/podtrieda</t>
  </si>
  <si>
    <t>2013</t>
  </si>
  <si>
    <t xml:space="preserve"> jún 2013</t>
  </si>
  <si>
    <t>b</t>
  </si>
  <si>
    <t>c</t>
  </si>
  <si>
    <t>d</t>
  </si>
  <si>
    <t>e</t>
  </si>
  <si>
    <t>f</t>
  </si>
  <si>
    <t>10.9.0.3</t>
  </si>
  <si>
    <t>600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</si>
  <si>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</si>
  <si>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</si>
  <si>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</si>
  <si>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</si>
  <si>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</si>
  <si>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</si>
  <si>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</si>
  <si>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</si>
  <si>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</si>
  <si>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</si>
  <si>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</si>
  <si>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</si>
  <si>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615</t>
  </si>
  <si>
    <t xml:space="preserve"> Ostatné osobné vyrovnania</t>
  </si>
  <si>
    <t>616</t>
  </si>
  <si>
    <t xml:space="preserve"> Doplatok k platu a ďalší plat</t>
  </si>
  <si>
    <t>620</t>
  </si>
  <si>
    <t xml:space="preserve"> Poistné a príspevok do poisťovní </t>
  </si>
  <si>
    <t>621</t>
  </si>
  <si>
    <t xml:space="preserve"> Poistné do Všeobecnej zdravotnej poisťovne</t>
  </si>
  <si>
    <t>623</t>
  </si>
  <si>
    <t xml:space="preserve"> Poistné do ostatných zdravotných poisťovní</t>
  </si>
  <si>
    <t>625</t>
  </si>
  <si>
    <t xml:space="preserve"> Poistné do Sociálnej poisťovne</t>
  </si>
  <si>
    <t>625001</t>
  </si>
  <si>
    <t xml:space="preserve"> Na nemocenské poistenie</t>
  </si>
  <si>
    <t>625002</t>
  </si>
  <si>
    <t xml:space="preserve"> Na starobné poistenie</t>
  </si>
  <si>
    <t>625003</t>
  </si>
  <si>
    <t xml:space="preserve"> Na úrazové poistenie</t>
  </si>
  <si>
    <t>625004</t>
  </si>
  <si>
    <t xml:space="preserve"> Na invalidné poistenie</t>
  </si>
  <si>
    <t>625005</t>
  </si>
  <si>
    <t xml:space="preserve"> Na poistenie v nezamestnanosti</t>
  </si>
  <si>
    <t>625006</t>
  </si>
  <si>
    <t xml:space="preserve"> Na garančné poistenie</t>
  </si>
  <si>
    <t>625007</t>
  </si>
  <si>
    <t xml:space="preserve"> Na poistenie do rezervného fondu</t>
  </si>
  <si>
    <t>627</t>
  </si>
  <si>
    <t xml:space="preserve"> Príspevok do doplnkových dôchodkových poisťovní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</si>
  <si>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</si>
  <si>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</si>
  <si>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</si>
  <si>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</si>
  <si>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</si>
  <si>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Zahraničné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</si>
  <si>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</si>
  <si>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</si>
  <si>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</si>
  <si>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</si>
  <si>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</si>
  <si>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</si>
  <si>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 xml:space="preserve"> Komunikačná infraštruktúra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</si>
  <si>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</si>
  <si>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</si>
  <si>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</si>
  <si>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</si>
  <si>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</si>
  <si>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</si>
  <si>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</si>
  <si>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</si>
  <si>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</si>
  <si>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</si>
  <si>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</si>
  <si>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</si>
  <si>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</si>
  <si>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</si>
  <si>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</si>
  <si>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</si>
  <si>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633013</t>
  </si>
  <si>
    <t xml:space="preserve"> Softvér 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</si>
  <si>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</si>
  <si>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</si>
  <si>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</si>
  <si>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</si>
  <si>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</si>
  <si>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</si>
  <si>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</si>
  <si>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</si>
  <si>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</si>
  <si>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</si>
  <si>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</si>
  <si>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</si>
  <si>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</si>
  <si>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</si>
  <si>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Telekomunikačnej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</si>
  <si>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</si>
  <si>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</si>
  <si>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</si>
  <si>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</si>
  <si>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</si>
  <si>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</si>
  <si>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 xml:space="preserve">  Zmluvy o nájme veci s právom kúpy prenajatej veci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</si>
  <si>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</si>
  <si>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</si>
  <si>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</si>
  <si>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</si>
  <si>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</si>
  <si>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</si>
  <si>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</si>
  <si>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</si>
  <si>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</si>
  <si>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</si>
  <si>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</si>
  <si>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637009</t>
  </si>
  <si>
    <t xml:space="preserve"> Náhrada mzdy a platu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</si>
  <si>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</si>
  <si>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</si>
  <si>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</si>
  <si>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</si>
  <si>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</si>
  <si>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</si>
  <si>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</si>
  <si>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</si>
  <si>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</si>
  <si>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</si>
  <si>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637024</t>
  </si>
  <si>
    <t xml:space="preserve"> Vyrovnanie kurzových rozdielov</t>
  </si>
  <si>
    <t>637026</t>
  </si>
  <si>
    <t xml:space="preserve"> Odmeny a príspevky</t>
  </si>
  <si>
    <t>637027</t>
  </si>
  <si>
    <t xml:space="preserve"> Odmeny zamestnancov mimopracovného pomeru</t>
  </si>
  <si>
    <t>10.9.0.4</t>
  </si>
  <si>
    <t>637029</t>
  </si>
  <si>
    <t xml:space="preserve"> Manká a škody</t>
  </si>
  <si>
    <t xml:space="preserve">637031 </t>
  </si>
  <si>
    <t xml:space="preserve"> Pokuty a penále</t>
  </si>
  <si>
    <t>637034</t>
  </si>
  <si>
    <t xml:space="preserve"> Zdravotníckym zariadeniam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</si>
  <si>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</si>
  <si>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</si>
  <si>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</si>
  <si>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</si>
  <si>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</si>
  <si>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</si>
  <si>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</si>
  <si>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</si>
  <si>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</si>
  <si>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</si>
  <si>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</si>
  <si>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</si>
  <si>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</si>
  <si>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</si>
  <si>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642036</t>
  </si>
  <si>
    <t xml:space="preserve"> Na štipendiá</t>
  </si>
  <si>
    <t>649</t>
  </si>
  <si>
    <t xml:space="preserve"> Transfery do zahraničia</t>
  </si>
  <si>
    <t>649003</t>
  </si>
  <si>
    <t xml:space="preserve"> Medzinárodnej organizácii</t>
  </si>
  <si>
    <t>Vyhodnotenie plnenia rozpisu rozpočtu kapitálových výdavkov (nákladov) správneho fondu Sociálnej poisťovne za obdobie január až jún 2013</t>
  </si>
  <si>
    <t>700</t>
  </si>
  <si>
    <t xml:space="preserve"> Kapitálové výdavky</t>
  </si>
  <si>
    <t>710</t>
  </si>
  <si>
    <t xml:space="preserve"> Obstarávanie kapitálových aktív</t>
  </si>
  <si>
    <t xml:space="preserve"> 711</t>
  </si>
  <si>
    <t xml:space="preserve"> Nákup pozemkov a nehmotných aktív</t>
  </si>
  <si>
    <t>711001</t>
  </si>
  <si>
    <t xml:space="preserve"> Pozemkov</t>
  </si>
  <si>
    <t xml:space="preserve"> 711003</t>
  </si>
  <si>
    <t xml:space="preserve"> Softvéru</t>
  </si>
  <si>
    <t xml:space="preserve"> 711004</t>
  </si>
  <si>
    <t xml:space="preserve"> Licencií</t>
  </si>
  <si>
    <t>712</t>
  </si>
  <si>
    <t xml:space="preserve"> Nákup budov, objektov alebo ich častí</t>
  </si>
  <si>
    <t>712001</t>
  </si>
  <si>
    <t xml:space="preserve"> 713</t>
  </si>
  <si>
    <t xml:space="preserve"> Nákup strojov, prístrojov, zariadení, techniky a náradia</t>
  </si>
  <si>
    <t xml:space="preserve"> 713001</t>
  </si>
  <si>
    <t xml:space="preserve"> Interiérového vybavenia</t>
  </si>
  <si>
    <t xml:space="preserve"> 713002</t>
  </si>
  <si>
    <t xml:space="preserve"> 713003</t>
  </si>
  <si>
    <t xml:space="preserve"> 713004</t>
  </si>
  <si>
    <t xml:space="preserve"> 713005</t>
  </si>
  <si>
    <t xml:space="preserve"> Špeciálnych strojov, prístrojov, zariadení, techniky, náradia a materiálu</t>
  </si>
  <si>
    <t xml:space="preserve"> 714</t>
  </si>
  <si>
    <t xml:space="preserve"> Nákup dopravných prostriedkov všetkých druhov</t>
  </si>
  <si>
    <t>714001</t>
  </si>
  <si>
    <t xml:space="preserve"> Osobných automobilov</t>
  </si>
  <si>
    <t xml:space="preserve"> 716</t>
  </si>
  <si>
    <t xml:space="preserve"> Prípravná a projektová dokumentácia</t>
  </si>
  <si>
    <t xml:space="preserve"> 717</t>
  </si>
  <si>
    <t xml:space="preserve"> Realizácia stavieb a ich technické zhodnotenie</t>
  </si>
  <si>
    <t>717001</t>
  </si>
  <si>
    <t xml:space="preserve"> Realizácia nových stavieb</t>
  </si>
  <si>
    <t>717002</t>
  </si>
  <si>
    <t xml:space="preserve"> Rekonštrukcia a modernizácia</t>
  </si>
  <si>
    <t>717003</t>
  </si>
  <si>
    <t xml:space="preserve"> Prístavby, nadstavby, stavebné úpravy</t>
  </si>
  <si>
    <t>Vyhodnotenie plnenia rozpisu rozpočtu výdavkov (nákladov) správneho fondu Sociálnej poisťovne, ústredie za obdobie január až jún 2013</t>
  </si>
  <si>
    <t>Evidencia úpravy rozpisu rozpočtu v Sociálnej poisťovni ústredie</t>
  </si>
  <si>
    <t>za rok  2013</t>
  </si>
  <si>
    <t>Poradové</t>
  </si>
  <si>
    <t>Dátum</t>
  </si>
  <si>
    <t>Fond</t>
  </si>
  <si>
    <t>Protokolárne</t>
  </si>
  <si>
    <t xml:space="preserve">Druh </t>
  </si>
  <si>
    <t>Druh rozpočtu</t>
  </si>
  <si>
    <t>Finančné</t>
  </si>
  <si>
    <t>Finanč.položka</t>
  </si>
  <si>
    <t>Program</t>
  </si>
  <si>
    <t>Suma</t>
  </si>
  <si>
    <t>číslo</t>
  </si>
  <si>
    <t>operácie</t>
  </si>
  <si>
    <t>stredisko</t>
  </si>
  <si>
    <t>BA--0062312/2013</t>
  </si>
  <si>
    <t>Odoslanie</t>
  </si>
  <si>
    <t>Rozpočtové opatrenie</t>
  </si>
  <si>
    <t>637005.51819000</t>
  </si>
  <si>
    <t>ZZZ</t>
  </si>
  <si>
    <t>Prijatie</t>
  </si>
  <si>
    <t>SF Ústredie</t>
  </si>
  <si>
    <t>637012.54930000</t>
  </si>
  <si>
    <t>637029.54810000</t>
  </si>
  <si>
    <t>BA--0064989/2013</t>
  </si>
  <si>
    <t xml:space="preserve"> 050</t>
  </si>
  <si>
    <t>632003.51410000</t>
  </si>
  <si>
    <t>642013.52750000</t>
  </si>
  <si>
    <t>642013.52820000</t>
  </si>
  <si>
    <t>BA--0067575/2013</t>
  </si>
  <si>
    <t>634002.51120000</t>
  </si>
  <si>
    <t>634005.53830000</t>
  </si>
  <si>
    <t>BA--0072669/2013</t>
  </si>
  <si>
    <t>632001.50210000</t>
  </si>
  <si>
    <t>637004.51811000</t>
  </si>
  <si>
    <t>633010.50148000</t>
  </si>
  <si>
    <t>4.</t>
  </si>
  <si>
    <t>BA--0079362/2013</t>
  </si>
  <si>
    <t>634002.50122000</t>
  </si>
  <si>
    <t>5.</t>
  </si>
  <si>
    <t>124</t>
  </si>
  <si>
    <t>134</t>
  </si>
  <si>
    <t>BA--0094596/2013</t>
  </si>
  <si>
    <t>35</t>
  </si>
  <si>
    <t>132</t>
  </si>
  <si>
    <t>632001.50220000</t>
  </si>
  <si>
    <t>637011.51814000</t>
  </si>
  <si>
    <t>6.</t>
  </si>
  <si>
    <t>152</t>
  </si>
  <si>
    <t>BA--0311261/2013</t>
  </si>
  <si>
    <t>713001.04241200</t>
  </si>
  <si>
    <t>P1325</t>
  </si>
  <si>
    <t>P1326</t>
  </si>
  <si>
    <t>P1115</t>
  </si>
  <si>
    <t>713004.04221230</t>
  </si>
  <si>
    <t>P1303</t>
  </si>
  <si>
    <t>716000.04251200</t>
  </si>
  <si>
    <t>P1306</t>
  </si>
  <si>
    <t>P1307</t>
  </si>
  <si>
    <t>P1310</t>
  </si>
  <si>
    <t>717002.04211220</t>
  </si>
  <si>
    <t>P1313</t>
  </si>
  <si>
    <t>P1108</t>
  </si>
  <si>
    <t>717003.04211230</t>
  </si>
  <si>
    <t>P1312</t>
  </si>
  <si>
    <t>P1323</t>
  </si>
  <si>
    <t>P1321</t>
  </si>
  <si>
    <t>P1322</t>
  </si>
  <si>
    <t>P1331</t>
  </si>
  <si>
    <t>P1328</t>
  </si>
  <si>
    <t>P1329</t>
  </si>
  <si>
    <t>P1330</t>
  </si>
  <si>
    <t>P1024</t>
  </si>
  <si>
    <t>P1314</t>
  </si>
  <si>
    <t>P1332</t>
  </si>
  <si>
    <t>P1333</t>
  </si>
  <si>
    <t>P1334</t>
  </si>
  <si>
    <t>P1316</t>
  </si>
  <si>
    <t>P1335</t>
  </si>
  <si>
    <t>P1336</t>
  </si>
  <si>
    <t>P1214</t>
  </si>
  <si>
    <t>P1337</t>
  </si>
  <si>
    <t>P1338</t>
  </si>
  <si>
    <t>P1327</t>
  </si>
  <si>
    <t>7.</t>
  </si>
  <si>
    <t>163</t>
  </si>
  <si>
    <t>BA--0107265/2013</t>
  </si>
  <si>
    <t>633006.50111000</t>
  </si>
  <si>
    <t>634004.51829000</t>
  </si>
  <si>
    <t>8.</t>
  </si>
  <si>
    <t>198</t>
  </si>
  <si>
    <t>BA--0109985/2013</t>
  </si>
  <si>
    <t>390</t>
  </si>
  <si>
    <t>625001.52441000</t>
  </si>
  <si>
    <t>625002.52442000</t>
  </si>
  <si>
    <t>625003.52443000</t>
  </si>
  <si>
    <t>625004.52444000</t>
  </si>
  <si>
    <t>625005.52445000</t>
  </si>
  <si>
    <t>625006.52446000</t>
  </si>
  <si>
    <t>625007.52447000</t>
  </si>
  <si>
    <t>621000.52411000</t>
  </si>
  <si>
    <t>642012.52740000</t>
  </si>
  <si>
    <t>642012.52810000</t>
  </si>
  <si>
    <t>370</t>
  </si>
  <si>
    <t>340</t>
  </si>
  <si>
    <t>623000.52431000</t>
  </si>
  <si>
    <t>635002.51130000</t>
  </si>
  <si>
    <t>320</t>
  </si>
  <si>
    <t>31</t>
  </si>
  <si>
    <t>627000.52511000</t>
  </si>
  <si>
    <t>632003.51910000</t>
  </si>
  <si>
    <t>300</t>
  </si>
  <si>
    <t>270</t>
  </si>
  <si>
    <t>200</t>
  </si>
  <si>
    <t>160</t>
  </si>
  <si>
    <t>130</t>
  </si>
  <si>
    <t>110</t>
  </si>
  <si>
    <t>100</t>
  </si>
  <si>
    <t>090</t>
  </si>
  <si>
    <t>050</t>
  </si>
  <si>
    <t>020</t>
  </si>
  <si>
    <t>9.</t>
  </si>
  <si>
    <t>Vývoj pohľadávok Sociálnej poisťovne podľa druhov a podľa fondov mesačne v roku 2013</t>
  </si>
  <si>
    <t>Stav ku dňu</t>
  </si>
  <si>
    <t>Pohľadávky na poistnom a príspevkoch na SDS celkom                          ( účet 316 )</t>
  </si>
  <si>
    <t xml:space="preserve">Druhy pohľadávok v tis. EUR </t>
  </si>
  <si>
    <t>z toho</t>
  </si>
  <si>
    <t>Druhy pohľadávok na základe rozhodnutia</t>
  </si>
  <si>
    <t>pohľadávky na základe výkazu, prihlášky (účty 31611 a 316911)</t>
  </si>
  <si>
    <t>pohľadávky na základe rozhodnutia</t>
  </si>
  <si>
    <t>poistné</t>
  </si>
  <si>
    <t>penále</t>
  </si>
  <si>
    <t>Ostatné *</t>
  </si>
  <si>
    <t>31. decembru 2012</t>
  </si>
  <si>
    <t>31. januáru 2013</t>
  </si>
  <si>
    <t>28. februáru 2013</t>
  </si>
  <si>
    <t>31. marcu 2013</t>
  </si>
  <si>
    <t>30. aprílu 2013</t>
  </si>
  <si>
    <t>31. máju 2013</t>
  </si>
  <si>
    <t>30. júnu 2013</t>
  </si>
  <si>
    <t>*ostatné (pokuty,poplatky,regresy,preplatky na dávkach...)</t>
  </si>
  <si>
    <t>Vývoj pohľadávok SP podľa fondov (v tis.EUR)</t>
  </si>
  <si>
    <t xml:space="preserve">Pohľadávky SP podľa fondov stav </t>
  </si>
  <si>
    <t>Základné fondy spolu</t>
  </si>
  <si>
    <t xml:space="preserve">ZF nemoc. poistenia </t>
  </si>
  <si>
    <t xml:space="preserve">ZF starob. poistenia </t>
  </si>
  <si>
    <t xml:space="preserve">ZF invalid. poistenia </t>
  </si>
  <si>
    <t>ZF úrazového poist.</t>
  </si>
  <si>
    <t>ZF garanč. poistenia</t>
  </si>
  <si>
    <t>ZF poist.v nezamest.</t>
  </si>
  <si>
    <t xml:space="preserve">Rezerv.fond solidarity </t>
  </si>
  <si>
    <t xml:space="preserve">Zúčtov.poist. r. 1993 </t>
  </si>
  <si>
    <t xml:space="preserve">Zúčtov.poist. r. 1994 </t>
  </si>
  <si>
    <t>k 31. decembru 2012</t>
  </si>
  <si>
    <t>k 31.januáru 2013</t>
  </si>
  <si>
    <t>k 28. februáru 2013</t>
  </si>
  <si>
    <t>k 31. marcu 2013</t>
  </si>
  <si>
    <t>k 30. aprílu 2013</t>
  </si>
  <si>
    <t>k 31. máju 2013</t>
  </si>
  <si>
    <t>k 30. júnu 2013</t>
  </si>
  <si>
    <t>Pobočka</t>
  </si>
  <si>
    <t>Pohľadávky celkom ( účet 316 ) v tis. Eur</t>
  </si>
  <si>
    <t>stav k 31_12_2012</t>
  </si>
  <si>
    <t>stav k 30_06_2013</t>
  </si>
  <si>
    <t>nárast (+); pokles (-)</t>
  </si>
  <si>
    <t>zníženie (-), nárast (+) pohľadávok oproti stavu k 31_12_2012 o...%</t>
  </si>
  <si>
    <t>Liptovský Mikuláš</t>
  </si>
  <si>
    <t>Nitra</t>
  </si>
  <si>
    <t>Banská Bystrica</t>
  </si>
  <si>
    <t>Košice</t>
  </si>
  <si>
    <t>Veľký Krtíš</t>
  </si>
  <si>
    <t>Považská Bystrica</t>
  </si>
  <si>
    <t>Bratislava</t>
  </si>
  <si>
    <t>Trnava</t>
  </si>
  <si>
    <t>Stará Ľubovňa</t>
  </si>
  <si>
    <t>Žilina</t>
  </si>
  <si>
    <t>Spišská Nová Ves</t>
  </si>
  <si>
    <t>Dunajská Streda</t>
  </si>
  <si>
    <t>Vranov nad Topľou</t>
  </si>
  <si>
    <t>Martin</t>
  </si>
  <si>
    <t>Čadca</t>
  </si>
  <si>
    <t>Prešov</t>
  </si>
  <si>
    <t>Prievidza</t>
  </si>
  <si>
    <t>Levice</t>
  </si>
  <si>
    <t>Rimavská Sobota</t>
  </si>
  <si>
    <t>Nové Zámky</t>
  </si>
  <si>
    <t>Dolný Kubín</t>
  </si>
  <si>
    <t>Lučenec</t>
  </si>
  <si>
    <t>Trebišov</t>
  </si>
  <si>
    <t>Zvolen</t>
  </si>
  <si>
    <t>Bardejov</t>
  </si>
  <si>
    <t>Senica</t>
  </si>
  <si>
    <t>Žiar nad Hronom</t>
  </si>
  <si>
    <t>Svidník</t>
  </si>
  <si>
    <t>Michalovce</t>
  </si>
  <si>
    <t>Rožňava</t>
  </si>
  <si>
    <t>Komárno</t>
  </si>
  <si>
    <t>Humenné</t>
  </si>
  <si>
    <t>Poprad</t>
  </si>
  <si>
    <t>Topoľčany</t>
  </si>
  <si>
    <t>Galanta</t>
  </si>
  <si>
    <t>Trenčín</t>
  </si>
  <si>
    <t>SP pobočky</t>
  </si>
  <si>
    <t>ústredie</t>
  </si>
  <si>
    <t>SP spolu</t>
  </si>
  <si>
    <t>Prehľad pohľadávok Sociálnej poisťovne podľa spôsobov vymáhania</t>
  </si>
  <si>
    <t>pohľadávky spolu k 30.06.2013</t>
  </si>
  <si>
    <t>Podiel</t>
  </si>
  <si>
    <t>Konkurzy</t>
  </si>
  <si>
    <t>Vyrovnanie reštrukturalizácia</t>
  </si>
  <si>
    <t>Likvidácia</t>
  </si>
  <si>
    <t xml:space="preserve">Dedičské konanie  </t>
  </si>
  <si>
    <t>Exekúcie</t>
  </si>
  <si>
    <t>Povolené splátky  dlžných súm</t>
  </si>
  <si>
    <t xml:space="preserve">Mandátna správa  </t>
  </si>
  <si>
    <t>Iné spôsoby vymáhania</t>
  </si>
  <si>
    <t>Okrem vymáhaných pohľadávok eviduje Sociálna poisťovňa</t>
  </si>
  <si>
    <t>V celkových pohľadávkach:</t>
  </si>
  <si>
    <t>Pohľadávky voči zdravotníckym zariadeniam - nevymáhané (poistné+penále)</t>
  </si>
  <si>
    <t>Pohľadávky po ukončení vymáhania</t>
  </si>
  <si>
    <t>Pohľadávky pred začatím vymáhania</t>
  </si>
  <si>
    <t xml:space="preserve">pohľadávky na poistnom na základe výkazu, prihlášky evidované v účtovníctve (aj pred lehotou splatnosti) </t>
  </si>
  <si>
    <t>pohľadávky na poistnom v nezamestnanosti evidovaných voči krajinám EÚ</t>
  </si>
  <si>
    <t xml:space="preserve">Pohľadávky po ukončení vymáhania predstavujú </t>
  </si>
  <si>
    <t>ukončenú mandátnu správu, ukončené exekučné konania, ukončené súdne výkony neuplanené v exekúcii</t>
  </si>
  <si>
    <t>Pohľadávky pred začatím vymáhania predstavujú</t>
  </si>
  <si>
    <t xml:space="preserve">mandátnu správu pripravenú na prevod mandatárovi, pohľadávky v stave 5, 8, 10 a 11 </t>
  </si>
  <si>
    <t>exekúcie podané v roku 2013</t>
  </si>
  <si>
    <t>počet rozhodnutí</t>
  </si>
  <si>
    <t>výška vymáhanej pohľadávky v exekučnom konaní v tis. Eur</t>
  </si>
  <si>
    <t>úhrady v tis. Eur</t>
  </si>
  <si>
    <t>k 31.1.2013</t>
  </si>
  <si>
    <t>k 28.2.2013</t>
  </si>
  <si>
    <t>k 31.3.2013</t>
  </si>
  <si>
    <t>k 30.4.2013</t>
  </si>
  <si>
    <t>k 31.5.2013</t>
  </si>
  <si>
    <t>k 30.6.2013</t>
  </si>
  <si>
    <t>Vydané rozhodnutia o povolení splátok dlžných súm v roku 2013</t>
  </si>
  <si>
    <t>stav k</t>
  </si>
  <si>
    <t>počet povolených splátkových kalendárov</t>
  </si>
  <si>
    <t>suma  na ktorú boli vydané rozhodnutia o povolení splátok dlžných súm                                     (tis. Eur)</t>
  </si>
  <si>
    <t>Celková vymožená suma    (tis. Eur)</t>
  </si>
  <si>
    <t xml:space="preserve">Prehľad pohľadávok vymáhaných prostredníctvom mandátnej správy spoločnosťou General Factoring a. s. </t>
  </si>
  <si>
    <t>sumárny prehľad prevedených pohľadávok do mandátnej správy a  akceptovaných úhrad od 01. 01. 2013 do 30.6. 2013</t>
  </si>
  <si>
    <t>spolu prevedené     (suma tis. EUR)</t>
  </si>
  <si>
    <t>spolu akceptované  (suma tis. EUR)</t>
  </si>
  <si>
    <t>sumárny prehľad rok 2013</t>
  </si>
  <si>
    <t>prevedené pohľadávky do MS v roku 2013 a akceptované úhrady ku konkrétnym sumárnym zoznamom v roku 2013</t>
  </si>
  <si>
    <t>sumárny zoznam č.</t>
  </si>
  <si>
    <t>spolu</t>
  </si>
  <si>
    <t>012013</t>
  </si>
  <si>
    <t>022013</t>
  </si>
  <si>
    <t>032013</t>
  </si>
  <si>
    <t>042013</t>
  </si>
  <si>
    <t>052013</t>
  </si>
  <si>
    <t>prevedené</t>
  </si>
  <si>
    <t>počet</t>
  </si>
  <si>
    <t>suma tis. EUR</t>
  </si>
  <si>
    <t>akceptované</t>
  </si>
  <si>
    <t>prehľad rok 2013 po sumárnych zoznamoch</t>
  </si>
  <si>
    <t>Stav pohľadávok  podľa pobočiek Sociálnej poisťovne a zdravotníckych zariadení k 30. júnu 2013 (v tis. EUR)</t>
  </si>
  <si>
    <t>Typ zdravotníckeho zariadenia</t>
  </si>
  <si>
    <t>Forma zdravotníckeho zariadenia (S/V)</t>
  </si>
  <si>
    <t>Názov zdravotníckeho zariadenia, sídlo</t>
  </si>
  <si>
    <t>IČO</t>
  </si>
  <si>
    <t>Pohľadávka na                     poistnom                                k 31. máju 2013</t>
  </si>
  <si>
    <t>Pohľadávka na                     poistnom                                k 30. júnu 2013</t>
  </si>
  <si>
    <t>Rozdiel pohľadávky na                              poistnom                         6_ 2013 - 5_2013</t>
  </si>
  <si>
    <t>S</t>
  </si>
  <si>
    <t>Fakultná nemocnica s poliklinikou F. D. Roosevelta Banská Bystrica</t>
  </si>
  <si>
    <t>00165549</t>
  </si>
  <si>
    <t>Detská fakultná nemocnica s poliklinikou Bratislava</t>
  </si>
  <si>
    <t>00607231</t>
  </si>
  <si>
    <t>Univerzitná nemocnica Bratislava</t>
  </si>
  <si>
    <t>Fakultná nemocnica Trnava</t>
  </si>
  <si>
    <t>00610381</t>
  </si>
  <si>
    <t>Národná transfúzna služba SR, Bratislava</t>
  </si>
  <si>
    <t>V</t>
  </si>
  <si>
    <t>Kysucká nemocnica s poliklinikou Čadca</t>
  </si>
  <si>
    <t>Dolnooravská nemocnica s poliklinikou MUDr. L. N. Jégého Dolný Kubín</t>
  </si>
  <si>
    <t>00634905</t>
  </si>
  <si>
    <t>Nemocnica s poliklinikou Dunajská Streda</t>
  </si>
  <si>
    <t>Nemocnica s poliklinikou Dunajská Streda, a.s.</t>
  </si>
  <si>
    <t>Nemocnica s poliklinikou Sv. Lukáša Galanta</t>
  </si>
  <si>
    <t>00610291</t>
  </si>
  <si>
    <t>Liptovská nemocnica s poliklinikou MUDr. Ivana Stodolu Liptovský Mikuláš</t>
  </si>
  <si>
    <t>Nemocnica s poliklinikou v Považskej Bystrici</t>
  </si>
  <si>
    <t>00610411</t>
  </si>
  <si>
    <t>Nemocnica s poliklinikou Prievidza so sídlom v Bojniciach</t>
  </si>
  <si>
    <t>Nemocnica s poliklinikou Myjava</t>
  </si>
  <si>
    <t>00610721</t>
  </si>
  <si>
    <t>Nemocnica s poliklinikou Skalica</t>
  </si>
  <si>
    <t>00610712</t>
  </si>
  <si>
    <t>Mestská nemocnica Prof. MUDr. Rudolfa Korca, DrSc. Zlaté Moravce</t>
  </si>
  <si>
    <t>Sanatórium Tatranská Kotlina n.o.</t>
  </si>
  <si>
    <t>Nemocnica s poliklinikou Ilava, n.o.</t>
  </si>
  <si>
    <t>36119385</t>
  </si>
  <si>
    <t>Všeobecná nemocnica s poliklinikou, n.o., Veľký Krtíš</t>
  </si>
  <si>
    <t>31908977</t>
  </si>
  <si>
    <t>Nemocnica s poliklinikou, n.o. Revúca (prevzaté od Revúckej medicínsko-humanitnej, n.o., Revúca, IČO: 37954032)</t>
  </si>
  <si>
    <t>Revúcka medicínsko-humanitná, n.o., Revúca</t>
  </si>
  <si>
    <t>ZZ zostávajúce v pôsobnosti MZ SR - Fakultné nemocnice</t>
  </si>
  <si>
    <t>ZZ zostávajúce v pôsobnosti MZ SR - Vysokošpecializované odborné ústavy</t>
  </si>
  <si>
    <t>ZZ zostávajúce v pôsobnosti MZ SR - Nemocnice s poliklinikou III. typu</t>
  </si>
  <si>
    <t>ZZ zostávajúce v pôsobnosti MZ SR - Psychiatrické nemocnice</t>
  </si>
  <si>
    <t>ZZ zostávajúce v pôsobnosti MZ SR - Psychiatrické liečebne</t>
  </si>
  <si>
    <t>ZZ zostávajúce v pôsobnosti MZ SR - Odborné liečebne ústavy</t>
  </si>
  <si>
    <t>ZZ zostávajúce v pôsobnosti MZ SR - Iné zariadenia</t>
  </si>
  <si>
    <t>ZZ prechádzajúce na VÚC - Nemocnice s poliklinikou II. typu</t>
  </si>
  <si>
    <t>ZZ prechádzajúce na VÚC - Polikliniky prechádzajúce na VÚC</t>
  </si>
  <si>
    <t>ZZ prechádzajúce na obce a mestá</t>
  </si>
  <si>
    <t>ZZ transformované na neziskové organizácie</t>
  </si>
  <si>
    <t xml:space="preserve">Novovzniknutá nezisková organizácia </t>
  </si>
  <si>
    <t>Rozpočtová organizácia vytvorená VÚC za účelom prevzatia pohľadávok ZZ</t>
  </si>
  <si>
    <t>ZZ v pôsobnosti MZ SR</t>
  </si>
  <si>
    <t xml:space="preserve">ZZ prechádzajúce na VÚC, obce a mestá, neziskové organizácie </t>
  </si>
  <si>
    <t xml:space="preserve">Stav pohľadávok (v tis. EUR) podľa pobočiek Sociálnej poisťovne a zdravotníckych zariadení k 30. júnu 2013 </t>
  </si>
  <si>
    <t>Typ ZZ</t>
  </si>
  <si>
    <t>Forma ZZ (S/V)</t>
  </si>
  <si>
    <t>Platenie bežného poistného</t>
  </si>
  <si>
    <t>Pohľadávka na poistnom k 30.6.2013</t>
  </si>
  <si>
    <t>Spôsob zabezpečenia pohľadávky</t>
  </si>
  <si>
    <t>Dátum zriadenia záložného práva</t>
  </si>
  <si>
    <t>Suma na ktorú bolo záložné právo zriadené</t>
  </si>
  <si>
    <t>vyhodnotenie generálneho pardonu 2008</t>
  </si>
  <si>
    <t>zaplatené poistné v súvislosti s uznesením vlády SR č. 698/2012</t>
  </si>
  <si>
    <t>novopredpí- sané penále</t>
  </si>
  <si>
    <t>celkom odpustené penále v rámci GP</t>
  </si>
  <si>
    <t>dátum posúdenia splnenia podmienky pre GP</t>
  </si>
  <si>
    <t>zaplatené dlžné poistné v súvislosti GP</t>
  </si>
  <si>
    <t>C</t>
  </si>
  <si>
    <t>Nemocnica s poliklinikou Sv. Jakuba, n.o., Bardejov</t>
  </si>
  <si>
    <t>A</t>
  </si>
  <si>
    <t>Oravská poliklinika Námestovo</t>
  </si>
  <si>
    <t>00634875</t>
  </si>
  <si>
    <t>Nemocnica s poliklinikou A. Leňa Humenné</t>
  </si>
  <si>
    <t>00610658</t>
  </si>
  <si>
    <t>X</t>
  </si>
  <si>
    <t>Mestská poliklinika Hurbanovo</t>
  </si>
  <si>
    <t>17335647</t>
  </si>
  <si>
    <t>Univerzitná nemocnica L. Pasteura, Košice</t>
  </si>
  <si>
    <t>00606707</t>
  </si>
  <si>
    <t>Záchranná služba Košice</t>
  </si>
  <si>
    <t>00606731</t>
  </si>
  <si>
    <t>Nemocnica s poliklinikou Želiezovce</t>
  </si>
  <si>
    <t>00610283</t>
  </si>
  <si>
    <t>Mesto Šahy (prevzaté od NsP Šahy, IČO: 00610275)</t>
  </si>
  <si>
    <t>00307513</t>
  </si>
  <si>
    <t>Psychiatrická nemocnica Hronovce</t>
  </si>
  <si>
    <t>00607266</t>
  </si>
  <si>
    <t>Nemocnica s poliklinikou Štefana Kukuru v Michalovciach, n.o.</t>
  </si>
  <si>
    <t>Psychiatrická nemocnica Michalovce, n.o.</t>
  </si>
  <si>
    <t>Fakultná nemocnica Nitra</t>
  </si>
  <si>
    <t>Mestská poliklinika Šurany</t>
  </si>
  <si>
    <t>Poliklinika Štúrovo</t>
  </si>
  <si>
    <t>N</t>
  </si>
  <si>
    <t>zmluvné záložné právo</t>
  </si>
  <si>
    <t>Nemocnica s poliklinikou Rimavská Sobota</t>
  </si>
  <si>
    <t>00610615</t>
  </si>
  <si>
    <t>Nemocnica s poliklinikou Hnúšťa</t>
  </si>
  <si>
    <t>00610631</t>
  </si>
  <si>
    <t xml:space="preserve">Nemocnica s poliklinikou sv. Barbory Rožňava, a. s.                                                                                                                                                                                         </t>
  </si>
  <si>
    <t>Psychiatrická liečebňa Samuela Bluma Plešivec</t>
  </si>
  <si>
    <t>Poliklinika Tornaľa</t>
  </si>
  <si>
    <t>00610640</t>
  </si>
  <si>
    <t xml:space="preserve">Odborný liečebný ústav psychiatrický, n.o. Predná Hora </t>
  </si>
  <si>
    <t>37954920</t>
  </si>
  <si>
    <t>Nemocnica s poliklinikou, Spišská Nová Ves</t>
  </si>
  <si>
    <t>00610534</t>
  </si>
  <si>
    <t>Ľubovnianska nemocnica, n.o., Stará Ľubovňa</t>
  </si>
  <si>
    <t>Nemocnica s poliklinikou Trebišov</t>
  </si>
  <si>
    <t>Nemocnica s poliklinikou Trebišov a.s.</t>
  </si>
  <si>
    <t>Fakultná nemocnica Trenčín</t>
  </si>
  <si>
    <t>00610470</t>
  </si>
  <si>
    <t>Nemocnica A. Wintera n.o. Piešťany</t>
  </si>
  <si>
    <t>Vranovská nemocnica, n.o., Vranov nad Topľou</t>
  </si>
  <si>
    <t>Regionálna nemocnica Banská Štiavnica, n.o.</t>
  </si>
  <si>
    <t>Detská ozdravovňa, Kremnické Bane</t>
  </si>
  <si>
    <t>Názov, sídlo</t>
  </si>
  <si>
    <t>Správa záväzkov a pohľadávok, Nitra (prevzaté od Nemocnice s poliklinikou Levice, IČO: 00610267)</t>
  </si>
  <si>
    <t>Správa záväzkov a pohľadávok, Košice (prevzaté od Nemocnice s poliklinikou Š.Kukuru Michalovce, IČO:17335663)</t>
  </si>
  <si>
    <t>Správa záväzkov a pohľadávok, Košice (prevzaté od Nemocnicu s poliklinikou svätej Barbory, Rožňava, IČO: 17335922)</t>
  </si>
  <si>
    <t>Legenda:</t>
  </si>
  <si>
    <t>- platí</t>
  </si>
  <si>
    <t>- čiastočne (za zamestnancov)</t>
  </si>
  <si>
    <t>- neplatí</t>
  </si>
  <si>
    <t>- ukončená registrácia</t>
  </si>
</sst>
</file>

<file path=xl/styles.xml><?xml version="1.0" encoding="utf-8"?>
<styleSheet xmlns="http://schemas.openxmlformats.org/spreadsheetml/2006/main">
  <numFmts count="2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_-* #,##0\ _S_k_-;\-* #,##0\ _S_k_-;_-* &quot;-&quot;\ _S_k_-;_-@_-"/>
    <numFmt numFmtId="165" formatCode="_-* #,##0.00\ &quot;Sk&quot;_-;\-* #,##0.00\ &quot;Sk&quot;_-;_-* &quot;-&quot;??\ &quot;Sk&quot;_-;_-@_-"/>
    <numFmt numFmtId="166" formatCode="_-* #,##0.00\ _S_k_-;\-* #,##0.00\ _S_k_-;_-* &quot;-&quot;??\ _S_k_-;_-@_-"/>
    <numFmt numFmtId="167" formatCode="&quot;$&quot;#,##0;[Red]\-&quot;$&quot;#,##0"/>
    <numFmt numFmtId="168" formatCode="m\o\n\th\ d\,\ \y\y\y\y"/>
    <numFmt numFmtId="169" formatCode=";;"/>
    <numFmt numFmtId="170" formatCode="_-* #,##0.00\ [$€-1]_-;\-* #,##0.00\ [$€-1]_-;_-* &quot;-&quot;??\ [$€-1]_-"/>
    <numFmt numFmtId="171" formatCode="#,##0\ _S_k"/>
    <numFmt numFmtId="172" formatCode="#,##0.00_ ;\-#,##0.00\ "/>
    <numFmt numFmtId="173" formatCode="#,##0;#,##0;&quot; &quot;"/>
    <numFmt numFmtId="174" formatCode="#,##0.00;#,##0.00;&quot; &quot;"/>
    <numFmt numFmtId="175" formatCode="_-* #,##0\ _S_k_-;\-* #,##0\ _S_k_-;_-* &quot;-&quot;??\ _S_k_-;_-@_-"/>
    <numFmt numFmtId="176" formatCode="#,##0.0000"/>
    <numFmt numFmtId="177" formatCode="#,##0.00_ ;[Red]\-#,##0.00\ "/>
    <numFmt numFmtId="178" formatCode="#,##0.00000"/>
    <numFmt numFmtId="179" formatCode="0.0%"/>
  </numFmts>
  <fonts count="10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11"/>
      <name val="Arial"/>
      <family val="2"/>
    </font>
    <font>
      <sz val="11"/>
      <color indexed="9"/>
      <name val="Calibri"/>
      <family val="2"/>
    </font>
    <font>
      <b/>
      <i/>
      <sz val="10"/>
      <name val="Times New Roman"/>
      <family val="1"/>
    </font>
    <font>
      <sz val="8"/>
      <name val="Arial CE"/>
      <family val="2"/>
    </font>
    <font>
      <sz val="1"/>
      <color indexed="8"/>
      <name val="Courier"/>
      <family val="3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Arial CE"/>
      <family val="2"/>
    </font>
    <font>
      <sz val="11"/>
      <color indexed="60"/>
      <name val="Calibri"/>
      <family val="2"/>
    </font>
    <font>
      <sz val="12"/>
      <name val="Arial CE"/>
      <family val="0"/>
    </font>
    <font>
      <sz val="11"/>
      <color indexed="52"/>
      <name val="Calibri"/>
      <family val="2"/>
    </font>
    <font>
      <sz val="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i/>
      <u val="single"/>
      <sz val="24"/>
      <name val="Times New Roman CE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1"/>
      <name val="Arial CE"/>
      <family val="0"/>
    </font>
    <font>
      <b/>
      <sz val="11"/>
      <name val="Arial"/>
      <family val="2"/>
    </font>
    <font>
      <sz val="9"/>
      <name val="Arial"/>
      <family val="2"/>
    </font>
    <font>
      <b/>
      <sz val="11"/>
      <name val="Arial CE"/>
      <family val="0"/>
    </font>
    <font>
      <b/>
      <sz val="10"/>
      <name val="Arial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b/>
      <sz val="14"/>
      <color indexed="53"/>
      <name val="Arial"/>
      <family val="2"/>
    </font>
    <font>
      <b/>
      <sz val="12"/>
      <name val="Arial"/>
      <family val="2"/>
    </font>
    <font>
      <sz val="10"/>
      <name val="Courier"/>
      <family val="1"/>
    </font>
    <font>
      <b/>
      <sz val="18"/>
      <name val="Arial CE"/>
      <family val="0"/>
    </font>
    <font>
      <sz val="14"/>
      <name val="Arial CE"/>
      <family val="2"/>
    </font>
    <font>
      <b/>
      <i/>
      <sz val="11"/>
      <name val="Arial CE"/>
      <family val="0"/>
    </font>
    <font>
      <i/>
      <sz val="11"/>
      <name val="Arial CE"/>
      <family val="0"/>
    </font>
    <font>
      <b/>
      <sz val="10"/>
      <name val="Arial CE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28"/>
      <color indexed="8"/>
      <name val="Arial"/>
      <family val="0"/>
    </font>
    <font>
      <b/>
      <sz val="16"/>
      <color indexed="48"/>
      <name val="Arial"/>
      <family val="0"/>
    </font>
    <font>
      <b/>
      <sz val="16"/>
      <color indexed="10"/>
      <name val="Arial"/>
      <family val="0"/>
    </font>
    <font>
      <b/>
      <sz val="16"/>
      <color indexed="53"/>
      <name val="Arial"/>
      <family val="0"/>
    </font>
    <font>
      <b/>
      <sz val="16"/>
      <color indexed="19"/>
      <name val="Arial"/>
      <family val="0"/>
    </font>
    <font>
      <b/>
      <sz val="18"/>
      <color indexed="19"/>
      <name val="Arial"/>
      <family val="0"/>
    </font>
    <font>
      <sz val="11.75"/>
      <color indexed="8"/>
      <name val="Arial"/>
      <family val="0"/>
    </font>
    <font>
      <sz val="20"/>
      <color indexed="8"/>
      <name val="Arial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.25"/>
      <color indexed="8"/>
      <name val="Arial"/>
      <family val="0"/>
    </font>
    <font>
      <sz val="8.25"/>
      <color indexed="8"/>
      <name val="Arial"/>
      <family val="0"/>
    </font>
    <font>
      <b/>
      <sz val="11.25"/>
      <color indexed="8"/>
      <name val="Arial"/>
      <family val="0"/>
    </font>
    <font>
      <sz val="10.3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medium"/>
      <right style="medium"/>
      <top style="double"/>
      <bottom/>
    </border>
    <border>
      <left style="medium"/>
      <right style="medium"/>
      <top/>
      <bottom style="double"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double"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1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84" fillId="3" borderId="0" applyNumberFormat="0" applyBorder="0" applyAlignment="0" applyProtection="0"/>
    <xf numFmtId="0" fontId="1" fillId="4" borderId="0" applyNumberFormat="0" applyBorder="0" applyAlignment="0" applyProtection="0"/>
    <xf numFmtId="0" fontId="84" fillId="5" borderId="0" applyNumberFormat="0" applyBorder="0" applyAlignment="0" applyProtection="0"/>
    <xf numFmtId="0" fontId="1" fillId="6" borderId="0" applyNumberFormat="0" applyBorder="0" applyAlignment="0" applyProtection="0"/>
    <xf numFmtId="0" fontId="84" fillId="7" borderId="0" applyNumberFormat="0" applyBorder="0" applyAlignment="0" applyProtection="0"/>
    <xf numFmtId="0" fontId="1" fillId="8" borderId="0" applyNumberFormat="0" applyBorder="0" applyAlignment="0" applyProtection="0"/>
    <xf numFmtId="0" fontId="84" fillId="9" borderId="0" applyNumberFormat="0" applyBorder="0" applyAlignment="0" applyProtection="0"/>
    <xf numFmtId="0" fontId="1" fillId="10" borderId="0" applyNumberFormat="0" applyBorder="0" applyAlignment="0" applyProtection="0"/>
    <xf numFmtId="0" fontId="84" fillId="11" borderId="0" applyNumberFormat="0" applyBorder="0" applyAlignment="0" applyProtection="0"/>
    <xf numFmtId="0" fontId="1" fillId="12" borderId="0" applyNumberFormat="0" applyBorder="0" applyAlignment="0" applyProtection="0"/>
    <xf numFmtId="0" fontId="84" fillId="13" borderId="0" applyNumberFormat="0" applyBorder="0" applyAlignment="0" applyProtection="0"/>
    <xf numFmtId="0" fontId="1" fillId="14" borderId="0" applyNumberFormat="0" applyBorder="0" applyAlignment="0" applyProtection="0"/>
    <xf numFmtId="0" fontId="84" fillId="15" borderId="0" applyNumberFormat="0" applyBorder="0" applyAlignment="0" applyProtection="0"/>
    <xf numFmtId="0" fontId="1" fillId="16" borderId="0" applyNumberFormat="0" applyBorder="0" applyAlignment="0" applyProtection="0"/>
    <xf numFmtId="0" fontId="84" fillId="17" borderId="0" applyNumberFormat="0" applyBorder="0" applyAlignment="0" applyProtection="0"/>
    <xf numFmtId="0" fontId="1" fillId="18" borderId="0" applyNumberFormat="0" applyBorder="0" applyAlignment="0" applyProtection="0"/>
    <xf numFmtId="0" fontId="84" fillId="19" borderId="0" applyNumberFormat="0" applyBorder="0" applyAlignment="0" applyProtection="0"/>
    <xf numFmtId="0" fontId="1" fillId="8" borderId="0" applyNumberFormat="0" applyBorder="0" applyAlignment="0" applyProtection="0"/>
    <xf numFmtId="0" fontId="84" fillId="20" borderId="0" applyNumberFormat="0" applyBorder="0" applyAlignment="0" applyProtection="0"/>
    <xf numFmtId="0" fontId="1" fillId="14" borderId="0" applyNumberFormat="0" applyBorder="0" applyAlignment="0" applyProtection="0"/>
    <xf numFmtId="0" fontId="84" fillId="21" borderId="0" applyNumberFormat="0" applyBorder="0" applyAlignment="0" applyProtection="0"/>
    <xf numFmtId="0" fontId="1" fillId="22" borderId="0" applyNumberFormat="0" applyBorder="0" applyAlignment="0" applyProtection="0"/>
    <xf numFmtId="0" fontId="84" fillId="23" borderId="0" applyNumberFormat="0" applyBorder="0" applyAlignment="0" applyProtection="0"/>
    <xf numFmtId="0" fontId="6" fillId="24" borderId="0" applyNumberFormat="0" applyBorder="0" applyAlignment="0" applyProtection="0"/>
    <xf numFmtId="0" fontId="85" fillId="25" borderId="0" applyNumberFormat="0" applyBorder="0" applyAlignment="0" applyProtection="0"/>
    <xf numFmtId="0" fontId="6" fillId="16" borderId="0" applyNumberFormat="0" applyBorder="0" applyAlignment="0" applyProtection="0"/>
    <xf numFmtId="0" fontId="85" fillId="26" borderId="0" applyNumberFormat="0" applyBorder="0" applyAlignment="0" applyProtection="0"/>
    <xf numFmtId="0" fontId="6" fillId="18" borderId="0" applyNumberFormat="0" applyBorder="0" applyAlignment="0" applyProtection="0"/>
    <xf numFmtId="0" fontId="85" fillId="27" borderId="0" applyNumberFormat="0" applyBorder="0" applyAlignment="0" applyProtection="0"/>
    <xf numFmtId="0" fontId="6" fillId="28" borderId="0" applyNumberFormat="0" applyBorder="0" applyAlignment="0" applyProtection="0"/>
    <xf numFmtId="0" fontId="85" fillId="29" borderId="0" applyNumberFormat="0" applyBorder="0" applyAlignment="0" applyProtection="0"/>
    <xf numFmtId="0" fontId="6" fillId="30" borderId="0" applyNumberFormat="0" applyBorder="0" applyAlignment="0" applyProtection="0"/>
    <xf numFmtId="0" fontId="85" fillId="31" borderId="0" applyNumberFormat="0" applyBorder="0" applyAlignment="0" applyProtection="0"/>
    <xf numFmtId="0" fontId="6" fillId="32" borderId="0" applyNumberFormat="0" applyBorder="0" applyAlignment="0" applyProtection="0"/>
    <xf numFmtId="0" fontId="85" fillId="33" borderId="0" applyNumberFormat="0" applyBorder="0" applyAlignment="0" applyProtection="0"/>
    <xf numFmtId="3" fontId="7" fillId="0" borderId="0">
      <alignment/>
      <protection/>
    </xf>
    <xf numFmtId="3" fontId="8" fillId="0" borderId="0">
      <alignment/>
      <protection/>
    </xf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9" fillId="0" borderId="0">
      <alignment/>
      <protection locked="0"/>
    </xf>
    <xf numFmtId="0" fontId="10" fillId="6" borderId="0" applyNumberFormat="0" applyBorder="0" applyAlignment="0" applyProtection="0"/>
    <xf numFmtId="0" fontId="86" fillId="34" borderId="0" applyNumberFormat="0" applyBorder="0" applyAlignment="0" applyProtection="0"/>
    <xf numFmtId="170" fontId="0" fillId="0" borderId="0" applyFont="0" applyFill="0" applyBorder="0" applyAlignment="0" applyProtection="0"/>
    <xf numFmtId="169" fontId="9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2" fillId="35" borderId="1" applyNumberFormat="0" applyAlignment="0" applyProtection="0"/>
    <xf numFmtId="0" fontId="87" fillId="36" borderId="2" applyNumberFormat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88" fillId="0" borderId="4" applyNumberFormat="0" applyFill="0" applyAlignment="0" applyProtection="0"/>
    <xf numFmtId="0" fontId="14" fillId="0" borderId="5" applyNumberFormat="0" applyFill="0" applyAlignment="0" applyProtection="0"/>
    <xf numFmtId="0" fontId="89" fillId="0" borderId="6" applyNumberFormat="0" applyFill="0" applyAlignment="0" applyProtection="0"/>
    <xf numFmtId="0" fontId="15" fillId="0" borderId="7" applyNumberFormat="0" applyFill="0" applyAlignment="0" applyProtection="0"/>
    <xf numFmtId="0" fontId="90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2" fontId="16" fillId="0" borderId="0">
      <alignment/>
      <protection/>
    </xf>
    <xf numFmtId="0" fontId="17" fillId="37" borderId="0" applyNumberFormat="0" applyBorder="0" applyAlignment="0" applyProtection="0"/>
    <xf numFmtId="0" fontId="91" fillId="3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8" fillId="0" borderId="0">
      <alignment/>
      <protection/>
    </xf>
    <xf numFmtId="0" fontId="4" fillId="39" borderId="9" applyNumberFormat="0" applyFont="0" applyAlignment="0" applyProtection="0"/>
    <xf numFmtId="0" fontId="84" fillId="40" borderId="10" applyNumberFormat="0" applyFont="0" applyAlignment="0" applyProtection="0"/>
    <xf numFmtId="0" fontId="19" fillId="0" borderId="11" applyNumberFormat="0" applyFill="0" applyAlignment="0" applyProtection="0"/>
    <xf numFmtId="0" fontId="93" fillId="0" borderId="12" applyNumberFormat="0" applyFill="0" applyAlignment="0" applyProtection="0"/>
    <xf numFmtId="49" fontId="20" fillId="0" borderId="0">
      <alignment/>
      <protection/>
    </xf>
    <xf numFmtId="0" fontId="21" fillId="0" borderId="13" applyNumberFormat="0" applyFill="0" applyAlignment="0" applyProtection="0"/>
    <xf numFmtId="0" fontId="94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15">
      <alignment/>
      <protection locked="0"/>
    </xf>
    <xf numFmtId="0" fontId="24" fillId="0" borderId="0">
      <alignment/>
      <protection/>
    </xf>
    <xf numFmtId="0" fontId="25" fillId="12" borderId="16" applyNumberFormat="0" applyAlignment="0" applyProtection="0"/>
    <xf numFmtId="0" fontId="96" fillId="41" borderId="17" applyNumberFormat="0" applyAlignment="0" applyProtection="0"/>
    <xf numFmtId="0" fontId="26" fillId="42" borderId="16" applyNumberFormat="0" applyAlignment="0" applyProtection="0"/>
    <xf numFmtId="0" fontId="97" fillId="43" borderId="17" applyNumberFormat="0" applyAlignment="0" applyProtection="0"/>
    <xf numFmtId="0" fontId="27" fillId="42" borderId="18" applyNumberFormat="0" applyAlignment="0" applyProtection="0"/>
    <xf numFmtId="0" fontId="98" fillId="43" borderId="19" applyNumberFormat="0" applyAlignment="0" applyProtection="0"/>
    <xf numFmtId="0" fontId="2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00" fillId="44" borderId="0" applyNumberFormat="0" applyBorder="0" applyAlignment="0" applyProtection="0"/>
    <xf numFmtId="0" fontId="6" fillId="45" borderId="0" applyNumberFormat="0" applyBorder="0" applyAlignment="0" applyProtection="0"/>
    <xf numFmtId="0" fontId="85" fillId="46" borderId="0" applyNumberFormat="0" applyBorder="0" applyAlignment="0" applyProtection="0"/>
    <xf numFmtId="0" fontId="6" fillId="47" borderId="0" applyNumberFormat="0" applyBorder="0" applyAlignment="0" applyProtection="0"/>
    <xf numFmtId="0" fontId="85" fillId="48" borderId="0" applyNumberFormat="0" applyBorder="0" applyAlignment="0" applyProtection="0"/>
    <xf numFmtId="0" fontId="6" fillId="49" borderId="0" applyNumberFormat="0" applyBorder="0" applyAlignment="0" applyProtection="0"/>
    <xf numFmtId="0" fontId="85" fillId="50" borderId="0" applyNumberFormat="0" applyBorder="0" applyAlignment="0" applyProtection="0"/>
    <xf numFmtId="0" fontId="6" fillId="28" borderId="0" applyNumberFormat="0" applyBorder="0" applyAlignment="0" applyProtection="0"/>
    <xf numFmtId="0" fontId="85" fillId="51" borderId="0" applyNumberFormat="0" applyBorder="0" applyAlignment="0" applyProtection="0"/>
    <xf numFmtId="0" fontId="6" fillId="30" borderId="0" applyNumberFormat="0" applyBorder="0" applyAlignment="0" applyProtection="0"/>
    <xf numFmtId="0" fontId="85" fillId="52" borderId="0" applyNumberFormat="0" applyBorder="0" applyAlignment="0" applyProtection="0"/>
    <xf numFmtId="0" fontId="6" fillId="53" borderId="0" applyNumberFormat="0" applyBorder="0" applyAlignment="0" applyProtection="0"/>
    <xf numFmtId="0" fontId="85" fillId="54" borderId="0" applyNumberFormat="0" applyBorder="0" applyAlignment="0" applyProtection="0"/>
  </cellStyleXfs>
  <cellXfs count="90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2" fontId="0" fillId="0" borderId="22" xfId="0" applyNumberFormat="1" applyFont="1" applyFill="1" applyBorder="1" applyAlignment="1">
      <alignment wrapText="1"/>
    </xf>
    <xf numFmtId="166" fontId="0" fillId="0" borderId="0" xfId="55" applyFont="1" applyFill="1" applyBorder="1" applyAlignment="1">
      <alignment/>
    </xf>
    <xf numFmtId="166" fontId="0" fillId="0" borderId="23" xfId="55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2" fillId="0" borderId="0" xfId="122" applyFont="1" applyFill="1">
      <alignment/>
      <protection/>
    </xf>
    <xf numFmtId="0" fontId="30" fillId="0" borderId="0" xfId="122" applyFont="1" applyFill="1">
      <alignment/>
      <protection/>
    </xf>
    <xf numFmtId="0" fontId="0" fillId="0" borderId="22" xfId="0" applyFont="1" applyFill="1" applyBorder="1" applyAlignment="1">
      <alignment horizontal="center" wrapText="1"/>
    </xf>
    <xf numFmtId="49" fontId="0" fillId="0" borderId="22" xfId="114" applyNumberFormat="1" applyFont="1" applyFill="1" applyBorder="1" applyAlignment="1">
      <alignment horizontal="center" wrapText="1"/>
      <protection/>
    </xf>
    <xf numFmtId="0" fontId="0" fillId="0" borderId="0" xfId="121" applyFont="1" applyFill="1">
      <alignment/>
      <protection/>
    </xf>
    <xf numFmtId="0" fontId="2" fillId="0" borderId="0" xfId="114" applyFont="1" applyFill="1">
      <alignment/>
      <protection/>
    </xf>
    <xf numFmtId="0" fontId="2" fillId="0" borderId="0" xfId="114" applyFont="1" applyFill="1" applyAlignment="1">
      <alignment horizontal="right"/>
      <protection/>
    </xf>
    <xf numFmtId="0" fontId="2" fillId="0" borderId="22" xfId="114" applyFont="1" applyFill="1" applyBorder="1" applyAlignment="1">
      <alignment horizontal="center"/>
      <protection/>
    </xf>
    <xf numFmtId="49" fontId="2" fillId="0" borderId="22" xfId="114" applyNumberFormat="1" applyFont="1" applyFill="1" applyBorder="1" applyAlignment="1">
      <alignment horizontal="center" wrapText="1"/>
      <protection/>
    </xf>
    <xf numFmtId="0" fontId="2" fillId="0" borderId="22" xfId="114" applyFont="1" applyFill="1" applyBorder="1">
      <alignment/>
      <protection/>
    </xf>
    <xf numFmtId="3" fontId="2" fillId="0" borderId="22" xfId="114" applyNumberFormat="1" applyFont="1" applyFill="1" applyBorder="1">
      <alignment/>
      <protection/>
    </xf>
    <xf numFmtId="3" fontId="2" fillId="0" borderId="0" xfId="114" applyNumberFormat="1" applyFont="1" applyFill="1">
      <alignment/>
      <protection/>
    </xf>
    <xf numFmtId="3" fontId="2" fillId="0" borderId="0" xfId="114" applyNumberFormat="1" applyFont="1" applyFill="1" applyBorder="1">
      <alignment/>
      <protection/>
    </xf>
    <xf numFmtId="0" fontId="2" fillId="0" borderId="0" xfId="121" applyFont="1" applyFill="1">
      <alignment/>
      <protection/>
    </xf>
    <xf numFmtId="0" fontId="2" fillId="0" borderId="0" xfId="115" applyFont="1" applyFill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123" applyFont="1" applyFill="1">
      <alignment/>
      <protection/>
    </xf>
    <xf numFmtId="0" fontId="2" fillId="0" borderId="0" xfId="123" applyFont="1" applyFill="1" applyAlignment="1">
      <alignment horizontal="right"/>
      <protection/>
    </xf>
    <xf numFmtId="0" fontId="2" fillId="0" borderId="0" xfId="123" applyFont="1" applyFill="1" applyBorder="1">
      <alignment/>
      <protection/>
    </xf>
    <xf numFmtId="0" fontId="2" fillId="0" borderId="0" xfId="123" applyFont="1" applyFill="1" applyBorder="1" applyAlignment="1">
      <alignment horizontal="right"/>
      <protection/>
    </xf>
    <xf numFmtId="0" fontId="2" fillId="0" borderId="22" xfId="123" applyFont="1" applyFill="1" applyBorder="1" applyAlignment="1">
      <alignment horizontal="center" wrapText="1"/>
      <protection/>
    </xf>
    <xf numFmtId="0" fontId="2" fillId="0" borderId="0" xfId="123" applyFont="1" applyFill="1" applyBorder="1" applyAlignment="1">
      <alignment wrapText="1"/>
      <protection/>
    </xf>
    <xf numFmtId="0" fontId="2" fillId="0" borderId="22" xfId="123" applyFont="1" applyFill="1" applyBorder="1" applyAlignment="1">
      <alignment horizontal="center"/>
      <protection/>
    </xf>
    <xf numFmtId="0" fontId="2" fillId="0" borderId="20" xfId="123" applyFont="1" applyFill="1" applyBorder="1" applyAlignment="1">
      <alignment horizontal="left" wrapText="1"/>
      <protection/>
    </xf>
    <xf numFmtId="0" fontId="2" fillId="0" borderId="20" xfId="123" applyFont="1" applyFill="1" applyBorder="1" applyAlignment="1">
      <alignment horizontal="center" wrapText="1"/>
      <protection/>
    </xf>
    <xf numFmtId="0" fontId="2" fillId="0" borderId="20" xfId="123" applyFont="1" applyFill="1" applyBorder="1" applyAlignment="1">
      <alignment horizontal="center"/>
      <protection/>
    </xf>
    <xf numFmtId="0" fontId="2" fillId="0" borderId="21" xfId="123" applyFont="1" applyFill="1" applyBorder="1">
      <alignment/>
      <protection/>
    </xf>
    <xf numFmtId="3" fontId="2" fillId="0" borderId="21" xfId="123" applyNumberFormat="1" applyFont="1" applyFill="1" applyBorder="1">
      <alignment/>
      <protection/>
    </xf>
    <xf numFmtId="2" fontId="2" fillId="0" borderId="21" xfId="123" applyNumberFormat="1" applyFont="1" applyFill="1" applyBorder="1">
      <alignment/>
      <protection/>
    </xf>
    <xf numFmtId="3" fontId="2" fillId="0" borderId="0" xfId="123" applyNumberFormat="1" applyFont="1" applyFill="1" applyBorder="1">
      <alignment/>
      <protection/>
    </xf>
    <xf numFmtId="2" fontId="2" fillId="0" borderId="0" xfId="123" applyNumberFormat="1" applyFont="1" applyFill="1" applyBorder="1">
      <alignment/>
      <protection/>
    </xf>
    <xf numFmtId="0" fontId="2" fillId="0" borderId="21" xfId="123" applyFont="1" applyFill="1" applyBorder="1" applyAlignment="1">
      <alignment wrapText="1"/>
      <protection/>
    </xf>
    <xf numFmtId="3" fontId="2" fillId="0" borderId="21" xfId="123" applyNumberFormat="1" applyFont="1" applyFill="1" applyBorder="1" applyAlignment="1">
      <alignment wrapText="1"/>
      <protection/>
    </xf>
    <xf numFmtId="3" fontId="2" fillId="0" borderId="21" xfId="123" applyNumberFormat="1" applyFont="1" applyFill="1" applyBorder="1" quotePrefix="1">
      <alignment/>
      <protection/>
    </xf>
    <xf numFmtId="0" fontId="2" fillId="0" borderId="22" xfId="123" applyFont="1" applyFill="1" applyBorder="1" applyAlignment="1">
      <alignment wrapText="1"/>
      <protection/>
    </xf>
    <xf numFmtId="3" fontId="2" fillId="0" borderId="22" xfId="123" applyNumberFormat="1" applyFont="1" applyFill="1" applyBorder="1" applyAlignment="1">
      <alignment wrapText="1"/>
      <protection/>
    </xf>
    <xf numFmtId="3" fontId="2" fillId="0" borderId="22" xfId="123" applyNumberFormat="1" applyFont="1" applyFill="1" applyBorder="1">
      <alignment/>
      <protection/>
    </xf>
    <xf numFmtId="2" fontId="2" fillId="0" borderId="22" xfId="123" applyNumberFormat="1" applyFont="1" applyFill="1" applyBorder="1">
      <alignment/>
      <protection/>
    </xf>
    <xf numFmtId="4" fontId="2" fillId="0" borderId="0" xfId="123" applyNumberFormat="1" applyFont="1" applyFill="1" applyBorder="1">
      <alignment/>
      <protection/>
    </xf>
    <xf numFmtId="0" fontId="2" fillId="0" borderId="21" xfId="0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 wrapText="1"/>
    </xf>
    <xf numFmtId="3" fontId="2" fillId="0" borderId="23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wrapText="1"/>
    </xf>
    <xf numFmtId="3" fontId="2" fillId="0" borderId="24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0" fontId="2" fillId="0" borderId="21" xfId="125" applyFont="1" applyFill="1" applyBorder="1">
      <alignment/>
      <protection/>
    </xf>
    <xf numFmtId="3" fontId="2" fillId="0" borderId="21" xfId="125" applyNumberFormat="1" applyFont="1" applyFill="1" applyBorder="1">
      <alignment/>
      <protection/>
    </xf>
    <xf numFmtId="0" fontId="2" fillId="0" borderId="25" xfId="125" applyFont="1" applyFill="1" applyBorder="1">
      <alignment/>
      <protection/>
    </xf>
    <xf numFmtId="3" fontId="2" fillId="0" borderId="25" xfId="125" applyNumberFormat="1" applyFont="1" applyFill="1" applyBorder="1">
      <alignment/>
      <protection/>
    </xf>
    <xf numFmtId="0" fontId="2" fillId="0" borderId="22" xfId="125" applyFont="1" applyFill="1" applyBorder="1">
      <alignment/>
      <protection/>
    </xf>
    <xf numFmtId="3" fontId="2" fillId="0" borderId="22" xfId="125" applyNumberFormat="1" applyFont="1" applyFill="1" applyBorder="1">
      <alignment/>
      <protection/>
    </xf>
    <xf numFmtId="4" fontId="2" fillId="0" borderId="21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3" fontId="0" fillId="0" borderId="22" xfId="0" applyNumberFormat="1" applyFont="1" applyFill="1" applyBorder="1" applyAlignment="1">
      <alignment horizontal="right"/>
    </xf>
    <xf numFmtId="0" fontId="92" fillId="0" borderId="0" xfId="91">
      <alignment/>
      <protection/>
    </xf>
    <xf numFmtId="3" fontId="0" fillId="0" borderId="22" xfId="0" applyNumberFormat="1" applyFont="1" applyFill="1" applyBorder="1" applyAlignment="1">
      <alignment/>
    </xf>
    <xf numFmtId="0" fontId="5" fillId="0" borderId="0" xfId="0" applyFont="1" applyAlignment="1">
      <alignment/>
    </xf>
    <xf numFmtId="49" fontId="2" fillId="0" borderId="22" xfId="114" applyNumberFormat="1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2" fillId="0" borderId="0" xfId="122" applyFont="1" applyFill="1">
      <alignment/>
      <protection/>
    </xf>
    <xf numFmtId="0" fontId="5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5" fillId="0" borderId="0" xfId="0" applyFont="1" applyAlignment="1">
      <alignment horizontal="right"/>
    </xf>
    <xf numFmtId="0" fontId="48" fillId="0" borderId="27" xfId="0" applyFont="1" applyBorder="1" applyAlignment="1">
      <alignment horizontal="center"/>
    </xf>
    <xf numFmtId="0" fontId="49" fillId="0" borderId="28" xfId="0" applyFont="1" applyBorder="1" applyAlignment="1">
      <alignment horizontal="center" wrapText="1"/>
    </xf>
    <xf numFmtId="0" fontId="48" fillId="0" borderId="29" xfId="0" applyFont="1" applyBorder="1" applyAlignment="1">
      <alignment/>
    </xf>
    <xf numFmtId="0" fontId="48" fillId="0" borderId="30" xfId="0" applyFont="1" applyBorder="1" applyAlignment="1">
      <alignment/>
    </xf>
    <xf numFmtId="0" fontId="48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49" fillId="0" borderId="33" xfId="0" applyFont="1" applyBorder="1" applyAlignment="1">
      <alignment horizontal="center" wrapText="1"/>
    </xf>
    <xf numFmtId="14" fontId="5" fillId="0" borderId="34" xfId="0" applyNumberFormat="1" applyFont="1" applyBorder="1" applyAlignment="1">
      <alignment horizontal="center" wrapText="1"/>
    </xf>
    <xf numFmtId="14" fontId="5" fillId="0" borderId="35" xfId="0" applyNumberFormat="1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49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 horizontal="left"/>
    </xf>
    <xf numFmtId="171" fontId="5" fillId="0" borderId="36" xfId="0" applyNumberFormat="1" applyFont="1" applyBorder="1" applyAlignment="1">
      <alignment horizontal="right"/>
    </xf>
    <xf numFmtId="0" fontId="48" fillId="0" borderId="36" xfId="0" applyFont="1" applyBorder="1" applyAlignment="1">
      <alignment/>
    </xf>
    <xf numFmtId="0" fontId="48" fillId="0" borderId="37" xfId="0" applyFont="1" applyBorder="1" applyAlignment="1">
      <alignment horizontal="left"/>
    </xf>
    <xf numFmtId="171" fontId="48" fillId="0" borderId="36" xfId="0" applyNumberFormat="1" applyFont="1" applyBorder="1" applyAlignment="1">
      <alignment horizontal="right"/>
    </xf>
    <xf numFmtId="0" fontId="50" fillId="0" borderId="36" xfId="0" applyFont="1" applyBorder="1" applyAlignment="1">
      <alignment/>
    </xf>
    <xf numFmtId="0" fontId="50" fillId="0" borderId="37" xfId="0" applyFont="1" applyBorder="1" applyAlignment="1">
      <alignment/>
    </xf>
    <xf numFmtId="171" fontId="50" fillId="0" borderId="36" xfId="0" applyNumberFormat="1" applyFont="1" applyBorder="1" applyAlignment="1">
      <alignment/>
    </xf>
    <xf numFmtId="0" fontId="47" fillId="0" borderId="37" xfId="0" applyFont="1" applyBorder="1" applyAlignment="1">
      <alignment/>
    </xf>
    <xf numFmtId="0" fontId="47" fillId="0" borderId="36" xfId="0" applyFont="1" applyBorder="1" applyAlignment="1">
      <alignment/>
    </xf>
    <xf numFmtId="0" fontId="5" fillId="0" borderId="37" xfId="0" applyFont="1" applyBorder="1" applyAlignment="1">
      <alignment/>
    </xf>
    <xf numFmtId="171" fontId="5" fillId="0" borderId="36" xfId="0" applyNumberFormat="1" applyFont="1" applyBorder="1" applyAlignment="1">
      <alignment/>
    </xf>
    <xf numFmtId="171" fontId="5" fillId="0" borderId="32" xfId="0" applyNumberFormat="1" applyFont="1" applyBorder="1" applyAlignment="1">
      <alignment/>
    </xf>
    <xf numFmtId="0" fontId="48" fillId="0" borderId="34" xfId="0" applyFont="1" applyBorder="1" applyAlignment="1">
      <alignment/>
    </xf>
    <xf numFmtId="171" fontId="48" fillId="0" borderId="34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47" fillId="0" borderId="0" xfId="0" applyFont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3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3" fontId="0" fillId="0" borderId="27" xfId="0" applyNumberFormat="1" applyFont="1" applyBorder="1" applyAlignment="1">
      <alignment horizontal="right"/>
    </xf>
    <xf numFmtId="3" fontId="0" fillId="0" borderId="38" xfId="0" applyNumberFormat="1" applyFont="1" applyBorder="1" applyAlignment="1">
      <alignment horizontal="right"/>
    </xf>
    <xf numFmtId="3" fontId="4" fillId="0" borderId="36" xfId="0" applyNumberFormat="1" applyFont="1" applyBorder="1" applyAlignment="1">
      <alignment/>
    </xf>
    <xf numFmtId="3" fontId="0" fillId="0" borderId="36" xfId="0" applyNumberFormat="1" applyFont="1" applyBorder="1" applyAlignment="1">
      <alignment horizontal="right"/>
    </xf>
    <xf numFmtId="3" fontId="41" fillId="0" borderId="36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0" fillId="0" borderId="34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3" fontId="0" fillId="0" borderId="38" xfId="0" applyNumberFormat="1" applyFont="1" applyBorder="1" applyAlignment="1">
      <alignment horizontal="right"/>
    </xf>
    <xf numFmtId="0" fontId="4" fillId="0" borderId="36" xfId="0" applyFont="1" applyBorder="1" applyAlignment="1">
      <alignment/>
    </xf>
    <xf numFmtId="0" fontId="4" fillId="0" borderId="32" xfId="0" applyFont="1" applyBorder="1" applyAlignment="1">
      <alignment/>
    </xf>
    <xf numFmtId="0" fontId="5" fillId="0" borderId="29" xfId="0" applyFont="1" applyBorder="1" applyAlignment="1">
      <alignment horizontal="center"/>
    </xf>
    <xf numFmtId="3" fontId="4" fillId="0" borderId="34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2" fontId="51" fillId="0" borderId="0" xfId="0" applyNumberFormat="1" applyFont="1" applyAlignment="1">
      <alignment/>
    </xf>
    <xf numFmtId="0" fontId="0" fillId="0" borderId="20" xfId="0" applyFont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55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55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0" xfId="0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55" borderId="40" xfId="0" applyNumberFormat="1" applyFont="1" applyFill="1" applyBorder="1" applyAlignment="1">
      <alignment/>
    </xf>
    <xf numFmtId="4" fontId="0" fillId="0" borderId="40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23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4" fontId="0" fillId="0" borderId="21" xfId="0" applyNumberFormat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0" fillId="0" borderId="23" xfId="0" applyBorder="1" applyAlignment="1">
      <alignment wrapText="1" shrinkToFit="1"/>
    </xf>
    <xf numFmtId="0" fontId="0" fillId="0" borderId="23" xfId="0" applyBorder="1" applyAlignment="1">
      <alignment wrapText="1"/>
    </xf>
    <xf numFmtId="3" fontId="0" fillId="0" borderId="23" xfId="0" applyNumberFormat="1" applyBorder="1" applyAlignment="1">
      <alignment/>
    </xf>
    <xf numFmtId="3" fontId="0" fillId="0" borderId="23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0" fillId="56" borderId="23" xfId="0" applyFont="1" applyFill="1" applyBorder="1" applyAlignment="1">
      <alignment wrapText="1"/>
    </xf>
    <xf numFmtId="3" fontId="0" fillId="0" borderId="23" xfId="0" applyNumberFormat="1" applyFont="1" applyBorder="1" applyAlignment="1">
      <alignment/>
    </xf>
    <xf numFmtId="0" fontId="0" fillId="0" borderId="41" xfId="0" applyBorder="1" applyAlignment="1">
      <alignment/>
    </xf>
    <xf numFmtId="3" fontId="0" fillId="0" borderId="41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3" fontId="0" fillId="0" borderId="41" xfId="0" applyNumberFormat="1" applyFont="1" applyBorder="1" applyAlignment="1">
      <alignment/>
    </xf>
    <xf numFmtId="4" fontId="0" fillId="0" borderId="41" xfId="0" applyNumberFormat="1" applyBorder="1" applyAlignment="1">
      <alignment/>
    </xf>
    <xf numFmtId="4" fontId="0" fillId="0" borderId="42" xfId="0" applyNumberFormat="1" applyBorder="1" applyAlignment="1">
      <alignment/>
    </xf>
    <xf numFmtId="0" fontId="0" fillId="0" borderId="25" xfId="0" applyBorder="1" applyAlignment="1">
      <alignment/>
    </xf>
    <xf numFmtId="3" fontId="0" fillId="0" borderId="25" xfId="0" applyNumberForma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right"/>
    </xf>
    <xf numFmtId="3" fontId="0" fillId="0" borderId="25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3" fillId="0" borderId="0" xfId="0" applyFont="1" applyFill="1" applyBorder="1" applyAlignment="1">
      <alignment/>
    </xf>
    <xf numFmtId="14" fontId="8" fillId="0" borderId="0" xfId="0" applyNumberFormat="1" applyFont="1" applyBorder="1" applyAlignment="1">
      <alignment horizontal="left"/>
    </xf>
    <xf numFmtId="0" fontId="0" fillId="0" borderId="22" xfId="0" applyFont="1" applyBorder="1" applyAlignment="1">
      <alignment horizontal="center" vertical="center"/>
    </xf>
    <xf numFmtId="0" fontId="0" fillId="0" borderId="25" xfId="0" applyBorder="1" applyAlignment="1">
      <alignment wrapText="1"/>
    </xf>
    <xf numFmtId="3" fontId="0" fillId="55" borderId="25" xfId="0" applyNumberFormat="1" applyFont="1" applyFill="1" applyBorder="1" applyAlignment="1">
      <alignment/>
    </xf>
    <xf numFmtId="3" fontId="0" fillId="0" borderId="25" xfId="0" applyNumberFormat="1" applyFont="1" applyBorder="1" applyAlignment="1">
      <alignment/>
    </xf>
    <xf numFmtId="0" fontId="2" fillId="0" borderId="20" xfId="114" applyFont="1" applyFill="1" applyBorder="1">
      <alignment/>
      <protection/>
    </xf>
    <xf numFmtId="3" fontId="2" fillId="0" borderId="20" xfId="114" applyNumberFormat="1" applyFont="1" applyFill="1" applyBorder="1">
      <alignment/>
      <protection/>
    </xf>
    <xf numFmtId="0" fontId="2" fillId="0" borderId="21" xfId="114" applyFont="1" applyFill="1" applyBorder="1">
      <alignment/>
      <protection/>
    </xf>
    <xf numFmtId="3" fontId="2" fillId="0" borderId="21" xfId="114" applyNumberFormat="1" applyFont="1" applyFill="1" applyBorder="1">
      <alignment/>
      <protection/>
    </xf>
    <xf numFmtId="3" fontId="2" fillId="0" borderId="25" xfId="114" applyNumberFormat="1" applyFont="1" applyFill="1" applyBorder="1">
      <alignment/>
      <protection/>
    </xf>
    <xf numFmtId="0" fontId="2" fillId="0" borderId="25" xfId="114" applyFont="1" applyFill="1" applyBorder="1">
      <alignment/>
      <protection/>
    </xf>
    <xf numFmtId="14" fontId="2" fillId="0" borderId="0" xfId="122" applyNumberFormat="1" applyFont="1" applyFill="1">
      <alignment/>
      <protection/>
    </xf>
    <xf numFmtId="3" fontId="2" fillId="0" borderId="0" xfId="122" applyNumberFormat="1" applyFont="1" applyFill="1">
      <alignment/>
      <protection/>
    </xf>
    <xf numFmtId="0" fontId="2" fillId="0" borderId="0" xfId="122" applyFont="1" applyFill="1" applyBorder="1" applyAlignment="1">
      <alignment horizontal="left"/>
      <protection/>
    </xf>
    <xf numFmtId="0" fontId="2" fillId="0" borderId="0" xfId="122" applyFont="1" applyFill="1" applyBorder="1">
      <alignment/>
      <protection/>
    </xf>
    <xf numFmtId="0" fontId="30" fillId="0" borderId="0" xfId="122" applyFont="1" applyFill="1" applyBorder="1">
      <alignment/>
      <protection/>
    </xf>
    <xf numFmtId="3" fontId="2" fillId="0" borderId="0" xfId="122" applyNumberFormat="1" applyFont="1" applyFill="1" applyBorder="1">
      <alignment/>
      <protection/>
    </xf>
    <xf numFmtId="0" fontId="2" fillId="0" borderId="0" xfId="122" applyFont="1" applyFill="1" applyBorder="1" applyAlignment="1">
      <alignment horizontal="right"/>
      <protection/>
    </xf>
    <xf numFmtId="0" fontId="2" fillId="0" borderId="20" xfId="122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 wrapText="1"/>
    </xf>
    <xf numFmtId="172" fontId="2" fillId="0" borderId="22" xfId="71" applyNumberFormat="1" applyFont="1" applyFill="1" applyBorder="1" applyAlignment="1">
      <alignment horizontal="center" wrapText="1"/>
    </xf>
    <xf numFmtId="0" fontId="2" fillId="0" borderId="22" xfId="122" applyFont="1" applyFill="1" applyBorder="1" applyAlignment="1">
      <alignment horizontal="center"/>
      <protection/>
    </xf>
    <xf numFmtId="0" fontId="30" fillId="0" borderId="22" xfId="122" applyFont="1" applyFill="1" applyBorder="1" applyAlignment="1">
      <alignment horizontal="center"/>
      <protection/>
    </xf>
    <xf numFmtId="0" fontId="2" fillId="0" borderId="22" xfId="119" applyFont="1" applyFill="1" applyBorder="1" applyAlignment="1">
      <alignment horizontal="center"/>
      <protection/>
    </xf>
    <xf numFmtId="0" fontId="2" fillId="0" borderId="21" xfId="122" applyFont="1" applyFill="1" applyBorder="1" applyAlignment="1">
      <alignment horizontal="left"/>
      <protection/>
    </xf>
    <xf numFmtId="0" fontId="2" fillId="0" borderId="21" xfId="122" applyFont="1" applyFill="1" applyBorder="1" applyAlignment="1">
      <alignment horizontal="center"/>
      <protection/>
    </xf>
    <xf numFmtId="0" fontId="30" fillId="0" borderId="21" xfId="122" applyFont="1" applyFill="1" applyBorder="1" applyAlignment="1">
      <alignment horizontal="center"/>
      <protection/>
    </xf>
    <xf numFmtId="0" fontId="2" fillId="0" borderId="21" xfId="122" applyFont="1" applyFill="1" applyBorder="1">
      <alignment/>
      <protection/>
    </xf>
    <xf numFmtId="3" fontId="2" fillId="0" borderId="21" xfId="122" applyNumberFormat="1" applyFont="1" applyFill="1" applyBorder="1">
      <alignment/>
      <protection/>
    </xf>
    <xf numFmtId="2" fontId="2" fillId="0" borderId="21" xfId="122" applyNumberFormat="1" applyFont="1" applyFill="1" applyBorder="1">
      <alignment/>
      <protection/>
    </xf>
    <xf numFmtId="3" fontId="2" fillId="0" borderId="24" xfId="122" applyNumberFormat="1" applyFont="1" applyFill="1" applyBorder="1">
      <alignment/>
      <protection/>
    </xf>
    <xf numFmtId="3" fontId="2" fillId="0" borderId="25" xfId="122" applyNumberFormat="1" applyFont="1" applyFill="1" applyBorder="1">
      <alignment/>
      <protection/>
    </xf>
    <xf numFmtId="2" fontId="2" fillId="0" borderId="25" xfId="122" applyNumberFormat="1" applyFont="1" applyFill="1" applyBorder="1">
      <alignment/>
      <protection/>
    </xf>
    <xf numFmtId="0" fontId="2" fillId="0" borderId="20" xfId="122" applyFont="1" applyFill="1" applyBorder="1">
      <alignment/>
      <protection/>
    </xf>
    <xf numFmtId="3" fontId="2" fillId="0" borderId="20" xfId="122" applyNumberFormat="1" applyFont="1" applyFill="1" applyBorder="1">
      <alignment/>
      <protection/>
    </xf>
    <xf numFmtId="0" fontId="2" fillId="0" borderId="25" xfId="122" applyFont="1" applyFill="1" applyBorder="1">
      <alignment/>
      <protection/>
    </xf>
    <xf numFmtId="0" fontId="2" fillId="0" borderId="20" xfId="119" applyFont="1" applyFill="1" applyBorder="1">
      <alignment/>
      <protection/>
    </xf>
    <xf numFmtId="0" fontId="30" fillId="0" borderId="20" xfId="119" applyFont="1" applyFill="1" applyBorder="1">
      <alignment/>
      <protection/>
    </xf>
    <xf numFmtId="2" fontId="2" fillId="0" borderId="20" xfId="122" applyNumberFormat="1" applyFont="1" applyFill="1" applyBorder="1">
      <alignment/>
      <protection/>
    </xf>
    <xf numFmtId="0" fontId="2" fillId="0" borderId="21" xfId="119" applyFont="1" applyFill="1" applyBorder="1">
      <alignment/>
      <protection/>
    </xf>
    <xf numFmtId="3" fontId="2" fillId="0" borderId="21" xfId="119" applyNumberFormat="1" applyFont="1" applyFill="1" applyBorder="1">
      <alignment/>
      <protection/>
    </xf>
    <xf numFmtId="3" fontId="2" fillId="0" borderId="25" xfId="119" applyNumberFormat="1" applyFont="1" applyFill="1" applyBorder="1">
      <alignment/>
      <protection/>
    </xf>
    <xf numFmtId="0" fontId="2" fillId="0" borderId="0" xfId="118" applyFont="1" applyFill="1">
      <alignment/>
      <protection/>
    </xf>
    <xf numFmtId="0" fontId="2" fillId="0" borderId="0" xfId="0" applyFont="1" applyFill="1" applyAlignment="1">
      <alignment/>
    </xf>
    <xf numFmtId="2" fontId="2" fillId="0" borderId="21" xfId="122" applyNumberFormat="1" applyFont="1" applyFill="1" applyBorder="1" applyAlignment="1">
      <alignment horizontal="center"/>
      <protection/>
    </xf>
    <xf numFmtId="0" fontId="52" fillId="0" borderId="0" xfId="112" applyFont="1" applyAlignment="1">
      <alignment horizontal="centerContinuous"/>
      <protection/>
    </xf>
    <xf numFmtId="0" fontId="53" fillId="0" borderId="0" xfId="112" applyFont="1" applyAlignment="1">
      <alignment horizontal="centerContinuous"/>
      <protection/>
    </xf>
    <xf numFmtId="0" fontId="53" fillId="0" borderId="0" xfId="112" applyFont="1" applyAlignment="1">
      <alignment/>
      <protection/>
    </xf>
    <xf numFmtId="0" fontId="4" fillId="0" borderId="0" xfId="112">
      <alignment/>
      <protection/>
    </xf>
    <xf numFmtId="0" fontId="4" fillId="0" borderId="0" xfId="112" applyFont="1" applyAlignment="1">
      <alignment horizontal="right"/>
      <protection/>
    </xf>
    <xf numFmtId="0" fontId="18" fillId="0" borderId="0" xfId="112" applyFont="1" applyAlignment="1">
      <alignment horizontal="right"/>
      <protection/>
    </xf>
    <xf numFmtId="0" fontId="47" fillId="0" borderId="0" xfId="112" applyFont="1" applyAlignment="1">
      <alignment horizontal="right"/>
      <protection/>
    </xf>
    <xf numFmtId="0" fontId="16" fillId="0" borderId="27" xfId="112" applyFont="1" applyBorder="1" applyAlignment="1">
      <alignment horizontal="center"/>
      <protection/>
    </xf>
    <xf numFmtId="0" fontId="54" fillId="0" borderId="43" xfId="112" applyFont="1" applyBorder="1" applyAlignment="1">
      <alignment horizontal="centerContinuous"/>
      <protection/>
    </xf>
    <xf numFmtId="0" fontId="16" fillId="0" borderId="43" xfId="112" applyFont="1" applyBorder="1" applyAlignment="1">
      <alignment horizontal="centerContinuous"/>
      <protection/>
    </xf>
    <xf numFmtId="0" fontId="18" fillId="0" borderId="43" xfId="112" applyFont="1" applyBorder="1" applyAlignment="1">
      <alignment horizontal="centerContinuous"/>
      <protection/>
    </xf>
    <xf numFmtId="0" fontId="16" fillId="0" borderId="44" xfId="112" applyFont="1" applyBorder="1" applyAlignment="1">
      <alignment horizontal="centerContinuous"/>
      <protection/>
    </xf>
    <xf numFmtId="0" fontId="18" fillId="0" borderId="36" xfId="112" applyFont="1" applyBorder="1">
      <alignment/>
      <protection/>
    </xf>
    <xf numFmtId="0" fontId="16" fillId="0" borderId="36" xfId="112" applyFont="1" applyBorder="1" applyAlignment="1">
      <alignment horizontal="center"/>
      <protection/>
    </xf>
    <xf numFmtId="0" fontId="16" fillId="0" borderId="45" xfId="112" applyFont="1" applyBorder="1" applyAlignment="1">
      <alignment horizontal="centerContinuous"/>
      <protection/>
    </xf>
    <xf numFmtId="0" fontId="16" fillId="0" borderId="46" xfId="112" applyFont="1" applyBorder="1" applyAlignment="1">
      <alignment horizontal="centerContinuous"/>
      <protection/>
    </xf>
    <xf numFmtId="0" fontId="16" fillId="0" borderId="47" xfId="112" applyFont="1" applyBorder="1" applyAlignment="1">
      <alignment horizontal="centerContinuous"/>
      <protection/>
    </xf>
    <xf numFmtId="0" fontId="47" fillId="0" borderId="37" xfId="112" applyFont="1" applyBorder="1" applyAlignment="1">
      <alignment horizontal="center"/>
      <protection/>
    </xf>
    <xf numFmtId="0" fontId="47" fillId="0" borderId="20" xfId="112" applyFont="1" applyBorder="1" applyAlignment="1">
      <alignment horizontal="center"/>
      <protection/>
    </xf>
    <xf numFmtId="0" fontId="47" fillId="0" borderId="48" xfId="112" applyFont="1" applyBorder="1" applyAlignment="1">
      <alignment horizontal="center"/>
      <protection/>
    </xf>
    <xf numFmtId="0" fontId="18" fillId="0" borderId="38" xfId="112" applyFont="1" applyBorder="1" applyAlignment="1">
      <alignment horizontal="center"/>
      <protection/>
    </xf>
    <xf numFmtId="0" fontId="4" fillId="0" borderId="34" xfId="112" applyFont="1" applyBorder="1" applyAlignment="1">
      <alignment horizontal="center"/>
      <protection/>
    </xf>
    <xf numFmtId="0" fontId="4" fillId="0" borderId="29" xfId="112" applyFont="1" applyBorder="1" applyAlignment="1">
      <alignment horizontal="center"/>
      <protection/>
    </xf>
    <xf numFmtId="0" fontId="4" fillId="0" borderId="49" xfId="112" applyFont="1" applyBorder="1" applyAlignment="1">
      <alignment horizontal="center"/>
      <protection/>
    </xf>
    <xf numFmtId="0" fontId="4" fillId="0" borderId="31" xfId="112" applyFont="1" applyBorder="1" applyAlignment="1">
      <alignment horizontal="center"/>
      <protection/>
    </xf>
    <xf numFmtId="0" fontId="47" fillId="0" borderId="36" xfId="112" applyFont="1" applyBorder="1">
      <alignment/>
      <protection/>
    </xf>
    <xf numFmtId="164" fontId="50" fillId="0" borderId="36" xfId="112" applyNumberFormat="1" applyFont="1" applyBorder="1">
      <alignment/>
      <protection/>
    </xf>
    <xf numFmtId="164" fontId="47" fillId="0" borderId="37" xfId="112" applyNumberFormat="1" applyFont="1" applyBorder="1">
      <alignment/>
      <protection/>
    </xf>
    <xf numFmtId="164" fontId="47" fillId="0" borderId="21" xfId="112" applyNumberFormat="1" applyFont="1" applyBorder="1">
      <alignment/>
      <protection/>
    </xf>
    <xf numFmtId="164" fontId="47" fillId="0" borderId="38" xfId="112" applyNumberFormat="1" applyFont="1" applyBorder="1">
      <alignment/>
      <protection/>
    </xf>
    <xf numFmtId="164" fontId="4" fillId="0" borderId="0" xfId="112" applyNumberFormat="1">
      <alignment/>
      <protection/>
    </xf>
    <xf numFmtId="0" fontId="47" fillId="0" borderId="32" xfId="112" applyFont="1" applyBorder="1">
      <alignment/>
      <protection/>
    </xf>
    <xf numFmtId="164" fontId="47" fillId="0" borderId="32" xfId="112" applyNumberFormat="1" applyFont="1" applyBorder="1">
      <alignment/>
      <protection/>
    </xf>
    <xf numFmtId="164" fontId="47" fillId="0" borderId="33" xfId="112" applyNumberFormat="1" applyFont="1" applyBorder="1">
      <alignment/>
      <protection/>
    </xf>
    <xf numFmtId="164" fontId="47" fillId="0" borderId="42" xfId="112" applyNumberFormat="1" applyFont="1" applyBorder="1">
      <alignment/>
      <protection/>
    </xf>
    <xf numFmtId="164" fontId="47" fillId="0" borderId="35" xfId="112" applyNumberFormat="1" applyFont="1" applyBorder="1">
      <alignment/>
      <protection/>
    </xf>
    <xf numFmtId="0" fontId="18" fillId="0" borderId="37" xfId="112" applyFont="1" applyBorder="1" applyAlignment="1">
      <alignment horizontal="center"/>
      <protection/>
    </xf>
    <xf numFmtId="0" fontId="18" fillId="0" borderId="20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0" fillId="0" borderId="0" xfId="113" applyFill="1">
      <alignment/>
      <protection/>
    </xf>
    <xf numFmtId="0" fontId="55" fillId="0" borderId="0" xfId="113" applyFont="1" applyFill="1">
      <alignment/>
      <protection/>
    </xf>
    <xf numFmtId="0" fontId="56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57" fillId="0" borderId="0" xfId="0" applyFont="1" applyFill="1" applyAlignment="1">
      <alignment/>
    </xf>
    <xf numFmtId="173" fontId="51" fillId="0" borderId="0" xfId="113" applyNumberFormat="1" applyFont="1" applyFill="1" applyBorder="1">
      <alignment/>
      <protection/>
    </xf>
    <xf numFmtId="0" fontId="0" fillId="0" borderId="0" xfId="113" applyFont="1" applyFill="1">
      <alignment/>
      <protection/>
    </xf>
    <xf numFmtId="0" fontId="0" fillId="0" borderId="0" xfId="0" applyFill="1" applyAlignment="1">
      <alignment horizontal="right"/>
    </xf>
    <xf numFmtId="49" fontId="48" fillId="0" borderId="34" xfId="0" applyNumberFormat="1" applyFont="1" applyFill="1" applyBorder="1" applyAlignment="1">
      <alignment horizontal="left"/>
    </xf>
    <xf numFmtId="49" fontId="48" fillId="0" borderId="50" xfId="113" applyNumberFormat="1" applyFont="1" applyFill="1" applyBorder="1" applyAlignment="1">
      <alignment horizontal="center"/>
      <protection/>
    </xf>
    <xf numFmtId="49" fontId="48" fillId="0" borderId="49" xfId="113" applyNumberFormat="1" applyFont="1" applyFill="1" applyBorder="1" applyAlignment="1">
      <alignment horizontal="center"/>
      <protection/>
    </xf>
    <xf numFmtId="49" fontId="48" fillId="0" borderId="51" xfId="113" applyNumberFormat="1" applyFont="1" applyFill="1" applyBorder="1" applyAlignment="1">
      <alignment horizontal="center"/>
      <protection/>
    </xf>
    <xf numFmtId="49" fontId="48" fillId="0" borderId="34" xfId="113" applyNumberFormat="1" applyFont="1" applyFill="1" applyBorder="1" applyAlignment="1">
      <alignment horizontal="center"/>
      <protection/>
    </xf>
    <xf numFmtId="49" fontId="51" fillId="0" borderId="27" xfId="113" applyNumberFormat="1" applyFont="1" applyFill="1" applyBorder="1" applyAlignment="1">
      <alignment horizontal="left"/>
      <protection/>
    </xf>
    <xf numFmtId="173" fontId="51" fillId="0" borderId="52" xfId="113" applyNumberFormat="1" applyFont="1" applyFill="1" applyBorder="1">
      <alignment/>
      <protection/>
    </xf>
    <xf numFmtId="173" fontId="51" fillId="0" borderId="21" xfId="113" applyNumberFormat="1" applyFont="1" applyFill="1" applyBorder="1">
      <alignment/>
      <protection/>
    </xf>
    <xf numFmtId="173" fontId="51" fillId="0" borderId="53" xfId="113" applyNumberFormat="1" applyFont="1" applyFill="1" applyBorder="1">
      <alignment/>
      <protection/>
    </xf>
    <xf numFmtId="173" fontId="51" fillId="0" borderId="36" xfId="113" applyNumberFormat="1" applyFont="1" applyFill="1" applyBorder="1">
      <alignment/>
      <protection/>
    </xf>
    <xf numFmtId="49" fontId="0" fillId="0" borderId="36" xfId="113" applyNumberFormat="1" applyFont="1" applyFill="1" applyBorder="1" applyAlignment="1">
      <alignment horizontal="left"/>
      <protection/>
    </xf>
    <xf numFmtId="173" fontId="0" fillId="0" borderId="52" xfId="113" applyNumberFormat="1" applyFont="1" applyFill="1" applyBorder="1">
      <alignment/>
      <protection/>
    </xf>
    <xf numFmtId="173" fontId="0" fillId="0" borderId="21" xfId="113" applyNumberFormat="1" applyFont="1" applyFill="1" applyBorder="1">
      <alignment/>
      <protection/>
    </xf>
    <xf numFmtId="173" fontId="0" fillId="0" borderId="53" xfId="113" applyNumberFormat="1" applyFont="1" applyFill="1" applyBorder="1">
      <alignment/>
      <protection/>
    </xf>
    <xf numFmtId="173" fontId="0" fillId="0" borderId="36" xfId="113" applyNumberFormat="1" applyFont="1" applyFill="1" applyBorder="1">
      <alignment/>
      <protection/>
    </xf>
    <xf numFmtId="49" fontId="0" fillId="0" borderId="36" xfId="113" applyNumberFormat="1" applyFont="1" applyFill="1" applyBorder="1" applyAlignment="1">
      <alignment horizontal="left"/>
      <protection/>
    </xf>
    <xf numFmtId="3" fontId="51" fillId="0" borderId="36" xfId="113" applyNumberFormat="1" applyFont="1" applyFill="1" applyBorder="1">
      <alignment/>
      <protection/>
    </xf>
    <xf numFmtId="174" fontId="0" fillId="0" borderId="52" xfId="113" applyNumberFormat="1" applyFont="1" applyFill="1" applyBorder="1">
      <alignment/>
      <protection/>
    </xf>
    <xf numFmtId="174" fontId="0" fillId="0" borderId="21" xfId="113" applyNumberFormat="1" applyFont="1" applyFill="1" applyBorder="1">
      <alignment/>
      <protection/>
    </xf>
    <xf numFmtId="174" fontId="0" fillId="0" borderId="53" xfId="113" applyNumberFormat="1" applyFont="1" applyFill="1" applyBorder="1">
      <alignment/>
      <protection/>
    </xf>
    <xf numFmtId="174" fontId="0" fillId="0" borderId="36" xfId="113" applyNumberFormat="1" applyFont="1" applyFill="1" applyBorder="1">
      <alignment/>
      <protection/>
    </xf>
    <xf numFmtId="49" fontId="51" fillId="0" borderId="54" xfId="113" applyNumberFormat="1" applyFont="1" applyFill="1" applyBorder="1" applyAlignment="1">
      <alignment horizontal="left"/>
      <protection/>
    </xf>
    <xf numFmtId="173" fontId="0" fillId="0" borderId="55" xfId="113" applyNumberFormat="1" applyFont="1" applyFill="1" applyBorder="1">
      <alignment/>
      <protection/>
    </xf>
    <xf numFmtId="173" fontId="0" fillId="0" borderId="20" xfId="113" applyNumberFormat="1" applyFont="1" applyFill="1" applyBorder="1">
      <alignment/>
      <protection/>
    </xf>
    <xf numFmtId="173" fontId="0" fillId="0" borderId="56" xfId="113" applyNumberFormat="1" applyFont="1" applyFill="1" applyBorder="1">
      <alignment/>
      <protection/>
    </xf>
    <xf numFmtId="173" fontId="0" fillId="0" borderId="54" xfId="113" applyNumberFormat="1" applyFont="1" applyFill="1" applyBorder="1">
      <alignment/>
      <protection/>
    </xf>
    <xf numFmtId="49" fontId="0" fillId="0" borderId="32" xfId="113" applyNumberFormat="1" applyFont="1" applyFill="1" applyBorder="1" applyAlignment="1">
      <alignment horizontal="left"/>
      <protection/>
    </xf>
    <xf numFmtId="49" fontId="51" fillId="0" borderId="36" xfId="113" applyNumberFormat="1" applyFont="1" applyFill="1" applyBorder="1" applyAlignment="1">
      <alignment horizontal="left"/>
      <protection/>
    </xf>
    <xf numFmtId="173" fontId="0" fillId="0" borderId="57" xfId="113" applyNumberFormat="1" applyFont="1" applyFill="1" applyBorder="1">
      <alignment/>
      <protection/>
    </xf>
    <xf numFmtId="173" fontId="0" fillId="0" borderId="58" xfId="113" applyNumberFormat="1" applyFont="1" applyFill="1" applyBorder="1">
      <alignment/>
      <protection/>
    </xf>
    <xf numFmtId="173" fontId="0" fillId="0" borderId="59" xfId="113" applyNumberFormat="1" applyFont="1" applyFill="1" applyBorder="1">
      <alignment/>
      <protection/>
    </xf>
    <xf numFmtId="173" fontId="0" fillId="0" borderId="39" xfId="113" applyNumberFormat="1" applyFont="1" applyFill="1" applyBorder="1">
      <alignment/>
      <protection/>
    </xf>
    <xf numFmtId="173" fontId="0" fillId="0" borderId="27" xfId="113" applyNumberFormat="1" applyFont="1" applyFill="1" applyBorder="1">
      <alignment/>
      <protection/>
    </xf>
    <xf numFmtId="173" fontId="0" fillId="0" borderId="38" xfId="113" applyNumberFormat="1" applyFont="1" applyFill="1" applyBorder="1">
      <alignment/>
      <protection/>
    </xf>
    <xf numFmtId="173" fontId="51" fillId="0" borderId="24" xfId="113" applyNumberFormat="1" applyFont="1" applyFill="1" applyBorder="1">
      <alignment/>
      <protection/>
    </xf>
    <xf numFmtId="174" fontId="0" fillId="0" borderId="60" xfId="113" applyNumberFormat="1" applyFont="1" applyFill="1" applyBorder="1">
      <alignment/>
      <protection/>
    </xf>
    <xf numFmtId="174" fontId="0" fillId="0" borderId="42" xfId="113" applyNumberFormat="1" applyFont="1" applyFill="1" applyBorder="1">
      <alignment/>
      <protection/>
    </xf>
    <xf numFmtId="174" fontId="0" fillId="0" borderId="61" xfId="113" applyNumberFormat="1" applyFont="1" applyFill="1" applyBorder="1">
      <alignment/>
      <protection/>
    </xf>
    <xf numFmtId="174" fontId="0" fillId="0" borderId="32" xfId="113" applyNumberFormat="1" applyFont="1" applyFill="1" applyBorder="1">
      <alignment/>
      <protection/>
    </xf>
    <xf numFmtId="173" fontId="51" fillId="0" borderId="38" xfId="113" applyNumberFormat="1" applyFont="1" applyFill="1" applyBorder="1">
      <alignment/>
      <protection/>
    </xf>
    <xf numFmtId="0" fontId="47" fillId="0" borderId="0" xfId="112" applyFont="1" applyAlignment="1">
      <alignment horizontal="right"/>
      <protection/>
    </xf>
    <xf numFmtId="0" fontId="16" fillId="0" borderId="27" xfId="112" applyFont="1" applyBorder="1" applyAlignment="1">
      <alignment horizontal="center"/>
      <protection/>
    </xf>
    <xf numFmtId="0" fontId="16" fillId="0" borderId="36" xfId="112" applyFont="1" applyBorder="1" applyAlignment="1">
      <alignment horizontal="center"/>
      <protection/>
    </xf>
    <xf numFmtId="0" fontId="18" fillId="0" borderId="36" xfId="112" applyFont="1" applyBorder="1" applyAlignment="1">
      <alignment horizontal="center"/>
      <protection/>
    </xf>
    <xf numFmtId="0" fontId="50" fillId="0" borderId="36" xfId="112" applyFont="1" applyBorder="1">
      <alignment/>
      <protection/>
    </xf>
    <xf numFmtId="164" fontId="47" fillId="0" borderId="36" xfId="112" applyNumberFormat="1" applyFont="1" applyBorder="1">
      <alignment/>
      <protection/>
    </xf>
    <xf numFmtId="164" fontId="50" fillId="0" borderId="36" xfId="112" applyNumberFormat="1" applyFont="1" applyFill="1" applyBorder="1">
      <alignment/>
      <protection/>
    </xf>
    <xf numFmtId="164" fontId="47" fillId="0" borderId="32" xfId="112" applyNumberFormat="1" applyFont="1" applyFill="1" applyBorder="1">
      <alignment/>
      <protection/>
    </xf>
    <xf numFmtId="0" fontId="4" fillId="0" borderId="0" xfId="116">
      <alignment/>
      <protection/>
    </xf>
    <xf numFmtId="0" fontId="18" fillId="0" borderId="0" xfId="116" applyFont="1" applyAlignment="1">
      <alignment horizontal="right"/>
      <protection/>
    </xf>
    <xf numFmtId="0" fontId="54" fillId="0" borderId="0" xfId="116" applyFont="1" applyAlignment="1">
      <alignment horizontal="centerContinuous"/>
      <protection/>
    </xf>
    <xf numFmtId="0" fontId="58" fillId="0" borderId="0" xfId="116" applyFont="1" applyAlignment="1">
      <alignment horizontal="centerContinuous"/>
      <protection/>
    </xf>
    <xf numFmtId="0" fontId="4" fillId="0" borderId="0" xfId="116" applyAlignment="1">
      <alignment horizontal="centerContinuous"/>
      <protection/>
    </xf>
    <xf numFmtId="0" fontId="59" fillId="0" borderId="0" xfId="116" applyFont="1" applyAlignment="1">
      <alignment horizontal="centerContinuous"/>
      <protection/>
    </xf>
    <xf numFmtId="0" fontId="18" fillId="0" borderId="0" xfId="116" applyFont="1">
      <alignment/>
      <protection/>
    </xf>
    <xf numFmtId="0" fontId="18" fillId="0" borderId="0" xfId="116" applyFont="1" applyAlignment="1">
      <alignment horizontal="right"/>
      <protection/>
    </xf>
    <xf numFmtId="0" fontId="47" fillId="0" borderId="0" xfId="116" applyFont="1" applyAlignment="1">
      <alignment horizontal="right"/>
      <protection/>
    </xf>
    <xf numFmtId="0" fontId="50" fillId="0" borderId="27" xfId="116" applyFont="1" applyBorder="1" applyAlignment="1">
      <alignment horizontal="center"/>
      <protection/>
    </xf>
    <xf numFmtId="0" fontId="50" fillId="0" borderId="62" xfId="116" applyFont="1" applyBorder="1" applyAlignment="1">
      <alignment horizontal="centerContinuous"/>
      <protection/>
    </xf>
    <xf numFmtId="0" fontId="50" fillId="0" borderId="43" xfId="116" applyFont="1" applyBorder="1" applyAlignment="1">
      <alignment horizontal="centerContinuous"/>
      <protection/>
    </xf>
    <xf numFmtId="0" fontId="50" fillId="0" borderId="44" xfId="116" applyFont="1" applyBorder="1" applyAlignment="1">
      <alignment horizontal="centerContinuous"/>
      <protection/>
    </xf>
    <xf numFmtId="0" fontId="50" fillId="0" borderId="39" xfId="116" applyFont="1" applyBorder="1" applyAlignment="1">
      <alignment horizontal="center"/>
      <protection/>
    </xf>
    <xf numFmtId="0" fontId="50" fillId="0" borderId="63" xfId="116" applyFont="1" applyBorder="1" applyAlignment="1">
      <alignment horizontal="center"/>
      <protection/>
    </xf>
    <xf numFmtId="0" fontId="50" fillId="0" borderId="52" xfId="116" applyFont="1" applyBorder="1" applyAlignment="1">
      <alignment horizontal="center"/>
      <protection/>
    </xf>
    <xf numFmtId="0" fontId="50" fillId="0" borderId="24" xfId="116" applyFont="1" applyBorder="1">
      <alignment/>
      <protection/>
    </xf>
    <xf numFmtId="0" fontId="50" fillId="0" borderId="20" xfId="116" applyFont="1" applyBorder="1" applyAlignment="1">
      <alignment horizontal="center"/>
      <protection/>
    </xf>
    <xf numFmtId="0" fontId="50" fillId="0" borderId="38" xfId="116" applyFont="1" applyBorder="1" applyAlignment="1">
      <alignment/>
      <protection/>
    </xf>
    <xf numFmtId="0" fontId="50" fillId="0" borderId="38" xfId="116" applyFont="1" applyBorder="1">
      <alignment/>
      <protection/>
    </xf>
    <xf numFmtId="0" fontId="50" fillId="0" borderId="38" xfId="116" applyFont="1" applyBorder="1" applyAlignment="1">
      <alignment horizontal="center"/>
      <protection/>
    </xf>
    <xf numFmtId="0" fontId="4" fillId="0" borderId="36" xfId="116" applyBorder="1" applyAlignment="1">
      <alignment horizontal="center"/>
      <protection/>
    </xf>
    <xf numFmtId="0" fontId="50" fillId="0" borderId="52" xfId="116" applyFont="1" applyBorder="1">
      <alignment/>
      <protection/>
    </xf>
    <xf numFmtId="0" fontId="50" fillId="0" borderId="38" xfId="116" applyFont="1" applyBorder="1" applyAlignment="1">
      <alignment horizontal="left"/>
      <protection/>
    </xf>
    <xf numFmtId="0" fontId="50" fillId="0" borderId="36" xfId="116" applyFont="1" applyBorder="1">
      <alignment/>
      <protection/>
    </xf>
    <xf numFmtId="0" fontId="50" fillId="0" borderId="38" xfId="116" applyFont="1" applyBorder="1" applyAlignment="1">
      <alignment horizontal="center"/>
      <protection/>
    </xf>
    <xf numFmtId="0" fontId="47" fillId="0" borderId="38" xfId="116" applyFont="1" applyBorder="1" applyAlignment="1">
      <alignment horizontal="center"/>
      <protection/>
    </xf>
    <xf numFmtId="0" fontId="50" fillId="0" borderId="60" xfId="116" applyFont="1" applyBorder="1">
      <alignment/>
      <protection/>
    </xf>
    <xf numFmtId="0" fontId="50" fillId="0" borderId="64" xfId="116" applyFont="1" applyBorder="1">
      <alignment/>
      <protection/>
    </xf>
    <xf numFmtId="0" fontId="50" fillId="0" borderId="35" xfId="116" applyFont="1" applyBorder="1" applyAlignment="1">
      <alignment horizontal="left"/>
      <protection/>
    </xf>
    <xf numFmtId="0" fontId="50" fillId="0" borderId="35" xfId="116" applyFont="1" applyBorder="1">
      <alignment/>
      <protection/>
    </xf>
    <xf numFmtId="49" fontId="50" fillId="0" borderId="38" xfId="116" applyNumberFormat="1" applyFont="1" applyBorder="1" applyAlignment="1">
      <alignment horizontal="center"/>
      <protection/>
    </xf>
    <xf numFmtId="49" fontId="50" fillId="0" borderId="35" xfId="116" applyNumberFormat="1" applyFont="1" applyBorder="1" applyAlignment="1">
      <alignment horizontal="center"/>
      <protection/>
    </xf>
    <xf numFmtId="0" fontId="4" fillId="0" borderId="35" xfId="116" applyFont="1" applyBorder="1" applyAlignment="1">
      <alignment horizontal="center"/>
      <protection/>
    </xf>
    <xf numFmtId="0" fontId="4" fillId="0" borderId="34" xfId="116" applyBorder="1" applyAlignment="1">
      <alignment horizontal="center"/>
      <protection/>
    </xf>
    <xf numFmtId="0" fontId="47" fillId="0" borderId="50" xfId="116" applyFont="1" applyBorder="1" applyAlignment="1">
      <alignment horizontal="center"/>
      <protection/>
    </xf>
    <xf numFmtId="0" fontId="47" fillId="0" borderId="65" xfId="116" applyFont="1" applyBorder="1" applyAlignment="1">
      <alignment horizontal="center"/>
      <protection/>
    </xf>
    <xf numFmtId="0" fontId="47" fillId="0" borderId="31" xfId="116" applyFont="1" applyBorder="1" applyAlignment="1">
      <alignment horizontal="center"/>
      <protection/>
    </xf>
    <xf numFmtId="0" fontId="54" fillId="0" borderId="36" xfId="117" applyFont="1" applyBorder="1" applyAlignment="1">
      <alignment horizontal="center"/>
      <protection/>
    </xf>
    <xf numFmtId="49" fontId="54" fillId="0" borderId="52" xfId="117" applyNumberFormat="1" applyFont="1" applyBorder="1" applyAlignment="1">
      <alignment horizontal="center"/>
      <protection/>
    </xf>
    <xf numFmtId="49" fontId="54" fillId="0" borderId="24" xfId="117" applyNumberFormat="1" applyFont="1" applyBorder="1" applyAlignment="1">
      <alignment horizontal="center"/>
      <protection/>
    </xf>
    <xf numFmtId="49" fontId="54" fillId="0" borderId="24" xfId="117" applyNumberFormat="1" applyFont="1" applyBorder="1" applyAlignment="1">
      <alignment horizontal="center" vertical="top"/>
      <protection/>
    </xf>
    <xf numFmtId="0" fontId="59" fillId="0" borderId="38" xfId="117" applyFont="1" applyBorder="1" applyAlignment="1">
      <alignment horizontal="center"/>
      <protection/>
    </xf>
    <xf numFmtId="0" fontId="54" fillId="0" borderId="38" xfId="117" applyFont="1" applyBorder="1" applyAlignment="1">
      <alignment horizontal="left"/>
      <protection/>
    </xf>
    <xf numFmtId="164" fontId="54" fillId="0" borderId="38" xfId="117" applyNumberFormat="1" applyFont="1" applyBorder="1" applyAlignment="1">
      <alignment/>
      <protection/>
    </xf>
    <xf numFmtId="166" fontId="54" fillId="0" borderId="38" xfId="116" applyNumberFormat="1" applyFont="1" applyBorder="1" applyAlignment="1">
      <alignment/>
      <protection/>
    </xf>
    <xf numFmtId="0" fontId="16" fillId="0" borderId="36" xfId="117" applyFont="1" applyBorder="1" applyAlignment="1">
      <alignment horizontal="center"/>
      <protection/>
    </xf>
    <xf numFmtId="0" fontId="18" fillId="0" borderId="52" xfId="117" applyFont="1" applyBorder="1">
      <alignment/>
      <protection/>
    </xf>
    <xf numFmtId="49" fontId="16" fillId="0" borderId="24" xfId="117" applyNumberFormat="1" applyFont="1" applyBorder="1" applyAlignment="1">
      <alignment horizontal="center"/>
      <protection/>
    </xf>
    <xf numFmtId="49" fontId="16" fillId="0" borderId="38" xfId="117" applyNumberFormat="1" applyFont="1" applyBorder="1" applyAlignment="1">
      <alignment horizontal="left"/>
      <protection/>
    </xf>
    <xf numFmtId="0" fontId="16" fillId="0" borderId="38" xfId="117" applyFont="1" applyBorder="1" applyAlignment="1">
      <alignment/>
      <protection/>
    </xf>
    <xf numFmtId="164" fontId="16" fillId="0" borderId="38" xfId="116" applyNumberFormat="1" applyFont="1" applyBorder="1" applyAlignment="1">
      <alignment/>
      <protection/>
    </xf>
    <xf numFmtId="166" fontId="16" fillId="0" borderId="38" xfId="116" applyNumberFormat="1" applyFont="1" applyBorder="1" applyAlignment="1">
      <alignment/>
      <protection/>
    </xf>
    <xf numFmtId="0" fontId="60" fillId="0" borderId="36" xfId="117" applyFont="1" applyBorder="1" applyAlignment="1">
      <alignment horizontal="center"/>
      <protection/>
    </xf>
    <xf numFmtId="49" fontId="60" fillId="0" borderId="24" xfId="117" applyNumberFormat="1" applyFont="1" applyBorder="1" applyAlignment="1">
      <alignment horizontal="center"/>
      <protection/>
    </xf>
    <xf numFmtId="49" fontId="60" fillId="0" borderId="38" xfId="117" applyNumberFormat="1" applyFont="1" applyBorder="1" applyAlignment="1">
      <alignment horizontal="left"/>
      <protection/>
    </xf>
    <xf numFmtId="0" fontId="60" fillId="0" borderId="38" xfId="117" applyFont="1" applyBorder="1" applyAlignment="1">
      <alignment/>
      <protection/>
    </xf>
    <xf numFmtId="164" fontId="60" fillId="0" borderId="38" xfId="116" applyNumberFormat="1" applyFont="1" applyBorder="1" applyAlignment="1">
      <alignment/>
      <protection/>
    </xf>
    <xf numFmtId="166" fontId="60" fillId="0" borderId="38" xfId="116" applyNumberFormat="1" applyFont="1" applyBorder="1" applyAlignment="1">
      <alignment/>
      <protection/>
    </xf>
    <xf numFmtId="0" fontId="47" fillId="0" borderId="36" xfId="117" applyFont="1" applyBorder="1" applyAlignment="1">
      <alignment horizontal="center"/>
      <protection/>
    </xf>
    <xf numFmtId="0" fontId="47" fillId="0" borderId="52" xfId="116" applyFont="1" applyBorder="1">
      <alignment/>
      <protection/>
    </xf>
    <xf numFmtId="0" fontId="47" fillId="0" borderId="24" xfId="116" applyFont="1" applyBorder="1">
      <alignment/>
      <protection/>
    </xf>
    <xf numFmtId="0" fontId="47" fillId="0" borderId="24" xfId="116" applyFont="1" applyBorder="1" applyAlignment="1">
      <alignment horizontal="center"/>
      <protection/>
    </xf>
    <xf numFmtId="49" fontId="47" fillId="0" borderId="38" xfId="116" applyNumberFormat="1" applyFont="1" applyBorder="1" applyAlignment="1">
      <alignment horizontal="center"/>
      <protection/>
    </xf>
    <xf numFmtId="49" fontId="47" fillId="0" borderId="38" xfId="116" applyNumberFormat="1" applyFont="1" applyBorder="1" applyAlignment="1">
      <alignment/>
      <protection/>
    </xf>
    <xf numFmtId="164" fontId="47" fillId="0" borderId="38" xfId="116" applyNumberFormat="1" applyFont="1" applyBorder="1" applyAlignment="1">
      <alignment/>
      <protection/>
    </xf>
    <xf numFmtId="166" fontId="47" fillId="0" borderId="38" xfId="116" applyNumberFormat="1" applyFont="1" applyBorder="1" applyAlignment="1">
      <alignment/>
      <protection/>
    </xf>
    <xf numFmtId="0" fontId="47" fillId="0" borderId="52" xfId="117" applyFont="1" applyBorder="1">
      <alignment/>
      <protection/>
    </xf>
    <xf numFmtId="49" fontId="16" fillId="0" borderId="24" xfId="117" applyNumberFormat="1" applyFont="1" applyBorder="1" applyAlignment="1">
      <alignment horizontal="center"/>
      <protection/>
    </xf>
    <xf numFmtId="49" fontId="16" fillId="0" borderId="38" xfId="117" applyNumberFormat="1" applyFont="1" applyBorder="1" applyAlignment="1">
      <alignment horizontal="left"/>
      <protection/>
    </xf>
    <xf numFmtId="0" fontId="16" fillId="0" borderId="38" xfId="117" applyFont="1" applyBorder="1" applyAlignment="1">
      <alignment/>
      <protection/>
    </xf>
    <xf numFmtId="164" fontId="16" fillId="0" borderId="38" xfId="116" applyNumberFormat="1" applyFont="1" applyBorder="1" applyAlignment="1">
      <alignment/>
      <protection/>
    </xf>
    <xf numFmtId="164" fontId="16" fillId="0" borderId="38" xfId="116" applyNumberFormat="1" applyFont="1" applyFill="1" applyBorder="1" applyAlignment="1">
      <alignment/>
      <protection/>
    </xf>
    <xf numFmtId="49" fontId="60" fillId="0" borderId="24" xfId="116" applyNumberFormat="1" applyFont="1" applyBorder="1" applyAlignment="1">
      <alignment horizontal="center"/>
      <protection/>
    </xf>
    <xf numFmtId="49" fontId="60" fillId="0" borderId="38" xfId="116" applyNumberFormat="1" applyFont="1" applyBorder="1" applyAlignment="1">
      <alignment horizontal="left"/>
      <protection/>
    </xf>
    <xf numFmtId="49" fontId="60" fillId="0" borderId="38" xfId="116" applyNumberFormat="1" applyFont="1" applyBorder="1" applyAlignment="1">
      <alignment wrapText="1"/>
      <protection/>
    </xf>
    <xf numFmtId="0" fontId="47" fillId="0" borderId="38" xfId="116" applyFont="1" applyBorder="1" applyAlignment="1">
      <alignment/>
      <protection/>
    </xf>
    <xf numFmtId="164" fontId="47" fillId="0" borderId="38" xfId="116" applyNumberFormat="1" applyFont="1" applyBorder="1" applyAlignment="1">
      <alignment/>
      <protection/>
    </xf>
    <xf numFmtId="0" fontId="47" fillId="0" borderId="38" xfId="116" applyFont="1" applyBorder="1" applyAlignment="1">
      <alignment horizontal="left"/>
      <protection/>
    </xf>
    <xf numFmtId="49" fontId="60" fillId="0" borderId="38" xfId="116" applyNumberFormat="1" applyFont="1" applyBorder="1" applyAlignment="1">
      <alignment horizontal="center"/>
      <protection/>
    </xf>
    <xf numFmtId="0" fontId="60" fillId="0" borderId="38" xfId="116" applyFont="1" applyBorder="1" applyAlignment="1">
      <alignment horizontal="justify"/>
      <protection/>
    </xf>
    <xf numFmtId="49" fontId="16" fillId="0" borderId="24" xfId="117" applyNumberFormat="1" applyFont="1" applyFill="1" applyBorder="1" applyAlignment="1" applyProtection="1">
      <alignment horizontal="center"/>
      <protection locked="0"/>
    </xf>
    <xf numFmtId="49" fontId="16" fillId="0" borderId="38" xfId="117" applyNumberFormat="1" applyFont="1" applyBorder="1" applyAlignment="1">
      <alignment horizontal="center"/>
      <protection/>
    </xf>
    <xf numFmtId="164" fontId="16" fillId="0" borderId="38" xfId="117" applyNumberFormat="1" applyFont="1" applyBorder="1" applyAlignment="1">
      <alignment/>
      <protection/>
    </xf>
    <xf numFmtId="164" fontId="16" fillId="0" borderId="38" xfId="117" applyNumberFormat="1" applyFont="1" applyFill="1" applyBorder="1" applyAlignment="1">
      <alignment/>
      <protection/>
    </xf>
    <xf numFmtId="0" fontId="47" fillId="0" borderId="52" xfId="117" applyFont="1" applyBorder="1">
      <alignment/>
      <protection/>
    </xf>
    <xf numFmtId="49" fontId="47" fillId="0" borderId="24" xfId="117" applyNumberFormat="1" applyFont="1" applyFill="1" applyBorder="1" applyAlignment="1" applyProtection="1">
      <alignment horizontal="center"/>
      <protection locked="0"/>
    </xf>
    <xf numFmtId="49" fontId="60" fillId="0" borderId="38" xfId="117" applyNumberFormat="1" applyFont="1" applyBorder="1" applyAlignment="1">
      <alignment horizontal="center"/>
      <protection/>
    </xf>
    <xf numFmtId="164" fontId="60" fillId="0" borderId="38" xfId="117" applyNumberFormat="1" applyFont="1" applyBorder="1" applyAlignment="1">
      <alignment/>
      <protection/>
    </xf>
    <xf numFmtId="49" fontId="47" fillId="0" borderId="0" xfId="117" applyNumberFormat="1" applyFont="1" applyFill="1" applyBorder="1" applyAlignment="1" applyProtection="1">
      <alignment horizontal="center"/>
      <protection locked="0"/>
    </xf>
    <xf numFmtId="1" fontId="4" fillId="0" borderId="21" xfId="116" applyNumberFormat="1" applyFont="1" applyFill="1" applyBorder="1" applyAlignment="1">
      <alignment horizontal="left" vertical="top" wrapText="1"/>
      <protection/>
    </xf>
    <xf numFmtId="1" fontId="47" fillId="0" borderId="21" xfId="116" applyNumberFormat="1" applyFont="1" applyFill="1" applyBorder="1" applyAlignment="1">
      <alignment horizontal="center"/>
      <protection/>
    </xf>
    <xf numFmtId="0" fontId="47" fillId="0" borderId="36" xfId="116" applyFont="1" applyBorder="1" applyAlignment="1">
      <alignment/>
      <protection/>
    </xf>
    <xf numFmtId="164" fontId="47" fillId="0" borderId="38" xfId="117" applyNumberFormat="1" applyFont="1" applyBorder="1" applyAlignment="1">
      <alignment/>
      <protection/>
    </xf>
    <xf numFmtId="49" fontId="61" fillId="0" borderId="0" xfId="117" applyNumberFormat="1" applyFont="1" applyBorder="1" applyAlignment="1">
      <alignment horizontal="center"/>
      <protection/>
    </xf>
    <xf numFmtId="1" fontId="47" fillId="0" borderId="53" xfId="116" applyNumberFormat="1" applyFont="1" applyFill="1" applyBorder="1" applyAlignment="1">
      <alignment horizontal="center"/>
      <protection/>
    </xf>
    <xf numFmtId="49" fontId="47" fillId="0" borderId="36" xfId="116" applyNumberFormat="1" applyFont="1" applyBorder="1" applyAlignment="1">
      <alignment/>
      <protection/>
    </xf>
    <xf numFmtId="0" fontId="47" fillId="0" borderId="36" xfId="116" applyNumberFormat="1" applyFont="1" applyFill="1" applyBorder="1" applyAlignment="1">
      <alignment horizontal="left"/>
      <protection/>
    </xf>
    <xf numFmtId="49" fontId="47" fillId="0" borderId="24" xfId="117" applyNumberFormat="1" applyFont="1" applyBorder="1" applyAlignment="1">
      <alignment horizontal="center"/>
      <protection/>
    </xf>
    <xf numFmtId="49" fontId="47" fillId="0" borderId="38" xfId="117" applyNumberFormat="1" applyFont="1" applyBorder="1" applyAlignment="1">
      <alignment horizontal="center"/>
      <protection/>
    </xf>
    <xf numFmtId="0" fontId="47" fillId="0" borderId="38" xfId="117" applyFont="1" applyBorder="1" applyAlignment="1">
      <alignment/>
      <protection/>
    </xf>
    <xf numFmtId="49" fontId="47" fillId="0" borderId="38" xfId="116" applyNumberFormat="1" applyFont="1" applyBorder="1" applyAlignment="1">
      <alignment/>
      <protection/>
    </xf>
    <xf numFmtId="49" fontId="47" fillId="0" borderId="0" xfId="117" applyNumberFormat="1" applyFont="1" applyBorder="1" applyAlignment="1">
      <alignment horizontal="center"/>
      <protection/>
    </xf>
    <xf numFmtId="49" fontId="47" fillId="0" borderId="53" xfId="117" applyNumberFormat="1" applyFont="1" applyBorder="1" applyAlignment="1">
      <alignment horizontal="center"/>
      <protection/>
    </xf>
    <xf numFmtId="0" fontId="47" fillId="0" borderId="38" xfId="116" applyFont="1" applyBorder="1" applyAlignment="1">
      <alignment/>
      <protection/>
    </xf>
    <xf numFmtId="49" fontId="60" fillId="0" borderId="53" xfId="117" applyNumberFormat="1" applyFont="1" applyBorder="1" applyAlignment="1">
      <alignment horizontal="center"/>
      <protection/>
    </xf>
    <xf numFmtId="166" fontId="47" fillId="0" borderId="38" xfId="116" applyNumberFormat="1" applyFont="1" applyBorder="1" applyAlignment="1">
      <alignment/>
      <protection/>
    </xf>
    <xf numFmtId="49" fontId="60" fillId="0" borderId="0" xfId="117" applyNumberFormat="1" applyFont="1" applyBorder="1" applyAlignment="1">
      <alignment horizontal="center"/>
      <protection/>
    </xf>
    <xf numFmtId="0" fontId="47" fillId="0" borderId="38" xfId="116" applyFont="1" applyFill="1" applyBorder="1" applyAlignment="1">
      <alignment/>
      <protection/>
    </xf>
    <xf numFmtId="0" fontId="47" fillId="57" borderId="36" xfId="117" applyFont="1" applyFill="1" applyBorder="1" applyAlignment="1">
      <alignment horizontal="center"/>
      <protection/>
    </xf>
    <xf numFmtId="0" fontId="47" fillId="57" borderId="52" xfId="117" applyFont="1" applyFill="1" applyBorder="1">
      <alignment/>
      <protection/>
    </xf>
    <xf numFmtId="49" fontId="47" fillId="57" borderId="24" xfId="117" applyNumberFormat="1" applyFont="1" applyFill="1" applyBorder="1" applyAlignment="1" applyProtection="1">
      <alignment horizontal="center"/>
      <protection locked="0"/>
    </xf>
    <xf numFmtId="49" fontId="60" fillId="57" borderId="0" xfId="117" applyNumberFormat="1" applyFont="1" applyFill="1" applyBorder="1" applyAlignment="1">
      <alignment horizontal="center"/>
      <protection/>
    </xf>
    <xf numFmtId="1" fontId="47" fillId="57" borderId="53" xfId="116" applyNumberFormat="1" applyFont="1" applyFill="1" applyBorder="1" applyAlignment="1">
      <alignment horizontal="center"/>
      <protection/>
    </xf>
    <xf numFmtId="0" fontId="47" fillId="57" borderId="38" xfId="116" applyFont="1" applyFill="1" applyBorder="1" applyAlignment="1">
      <alignment/>
      <protection/>
    </xf>
    <xf numFmtId="164" fontId="47" fillId="57" borderId="38" xfId="117" applyNumberFormat="1" applyFont="1" applyFill="1" applyBorder="1" applyAlignment="1">
      <alignment/>
      <protection/>
    </xf>
    <xf numFmtId="166" fontId="47" fillId="57" borderId="38" xfId="116" applyNumberFormat="1" applyFont="1" applyFill="1" applyBorder="1" applyAlignment="1">
      <alignment/>
      <protection/>
    </xf>
    <xf numFmtId="0" fontId="4" fillId="57" borderId="0" xfId="116" applyFill="1">
      <alignment/>
      <protection/>
    </xf>
    <xf numFmtId="0" fontId="47" fillId="0" borderId="36" xfId="117" applyFont="1" applyFill="1" applyBorder="1" applyAlignment="1">
      <alignment horizontal="center"/>
      <protection/>
    </xf>
    <xf numFmtId="0" fontId="47" fillId="0" borderId="52" xfId="117" applyFont="1" applyFill="1" applyBorder="1">
      <alignment/>
      <protection/>
    </xf>
    <xf numFmtId="49" fontId="47" fillId="0" borderId="24" xfId="117" applyNumberFormat="1" applyFont="1" applyFill="1" applyBorder="1" applyAlignment="1">
      <alignment horizontal="center"/>
      <protection/>
    </xf>
    <xf numFmtId="49" fontId="47" fillId="0" borderId="38" xfId="117" applyNumberFormat="1" applyFont="1" applyFill="1" applyBorder="1" applyAlignment="1">
      <alignment horizontal="center"/>
      <protection/>
    </xf>
    <xf numFmtId="0" fontId="47" fillId="0" borderId="38" xfId="117" applyFont="1" applyFill="1" applyBorder="1" applyAlignment="1">
      <alignment/>
      <protection/>
    </xf>
    <xf numFmtId="0" fontId="4" fillId="0" borderId="0" xfId="116" applyFill="1">
      <alignment/>
      <protection/>
    </xf>
    <xf numFmtId="164" fontId="47" fillId="0" borderId="38" xfId="117" applyNumberFormat="1" applyFont="1" applyFill="1" applyBorder="1" applyAlignment="1">
      <alignment/>
      <protection/>
    </xf>
    <xf numFmtId="164" fontId="16" fillId="0" borderId="38" xfId="117" applyNumberFormat="1" applyFont="1" applyBorder="1" applyAlignment="1">
      <alignment/>
      <protection/>
    </xf>
    <xf numFmtId="0" fontId="47" fillId="0" borderId="32" xfId="117" applyFont="1" applyBorder="1" applyAlignment="1">
      <alignment horizontal="center"/>
      <protection/>
    </xf>
    <xf numFmtId="0" fontId="47" fillId="0" borderId="60" xfId="117" applyFont="1" applyBorder="1">
      <alignment/>
      <protection/>
    </xf>
    <xf numFmtId="49" fontId="47" fillId="0" borderId="64" xfId="117" applyNumberFormat="1" applyFont="1" applyFill="1" applyBorder="1" applyAlignment="1" applyProtection="1">
      <alignment horizontal="center"/>
      <protection locked="0"/>
    </xf>
    <xf numFmtId="49" fontId="47" fillId="0" borderId="64" xfId="117" applyNumberFormat="1" applyFont="1" applyBorder="1" applyAlignment="1">
      <alignment horizontal="center"/>
      <protection/>
    </xf>
    <xf numFmtId="49" fontId="47" fillId="0" borderId="35" xfId="117" applyNumberFormat="1" applyFont="1" applyBorder="1" applyAlignment="1">
      <alignment horizontal="center"/>
      <protection/>
    </xf>
    <xf numFmtId="0" fontId="47" fillId="0" borderId="35" xfId="117" applyFont="1" applyBorder="1" applyAlignment="1">
      <alignment/>
      <protection/>
    </xf>
    <xf numFmtId="164" fontId="47" fillId="0" borderId="35" xfId="117" applyNumberFormat="1" applyFont="1" applyBorder="1" applyAlignment="1">
      <alignment/>
      <protection/>
    </xf>
    <xf numFmtId="166" fontId="47" fillId="0" borderId="35" xfId="116" applyNumberFormat="1" applyFont="1" applyBorder="1" applyAlignment="1">
      <alignment/>
      <protection/>
    </xf>
    <xf numFmtId="0" fontId="4" fillId="0" borderId="0" xfId="116" applyAlignment="1">
      <alignment wrapText="1"/>
      <protection/>
    </xf>
    <xf numFmtId="164" fontId="4" fillId="0" borderId="0" xfId="116" applyNumberFormat="1">
      <alignment/>
      <protection/>
    </xf>
    <xf numFmtId="164" fontId="54" fillId="0" borderId="38" xfId="117" applyNumberFormat="1" applyFont="1" applyBorder="1" applyAlignment="1">
      <alignment/>
      <protection/>
    </xf>
    <xf numFmtId="166" fontId="50" fillId="0" borderId="38" xfId="116" applyNumberFormat="1" applyFont="1" applyBorder="1" applyAlignment="1">
      <alignment/>
      <protection/>
    </xf>
    <xf numFmtId="49" fontId="16" fillId="0" borderId="52" xfId="117" applyNumberFormat="1" applyFont="1" applyBorder="1" applyAlignment="1">
      <alignment horizontal="center"/>
      <protection/>
    </xf>
    <xf numFmtId="49" fontId="16" fillId="0" borderId="24" xfId="117" applyNumberFormat="1" applyFont="1" applyBorder="1" applyAlignment="1">
      <alignment horizontal="center" vertical="top"/>
      <protection/>
    </xf>
    <xf numFmtId="0" fontId="18" fillId="0" borderId="38" xfId="117" applyFont="1" applyBorder="1" applyAlignment="1">
      <alignment horizontal="center"/>
      <protection/>
    </xf>
    <xf numFmtId="0" fontId="16" fillId="0" borderId="38" xfId="117" applyFont="1" applyBorder="1" applyAlignment="1">
      <alignment horizontal="left"/>
      <protection/>
    </xf>
    <xf numFmtId="0" fontId="61" fillId="0" borderId="52" xfId="117" applyFont="1" applyBorder="1">
      <alignment/>
      <protection/>
    </xf>
    <xf numFmtId="0" fontId="61" fillId="0" borderId="24" xfId="117" applyFont="1" applyBorder="1">
      <alignment/>
      <protection/>
    </xf>
    <xf numFmtId="0" fontId="60" fillId="0" borderId="38" xfId="116" applyFont="1" applyBorder="1" applyAlignment="1">
      <alignment wrapText="1"/>
      <protection/>
    </xf>
    <xf numFmtId="49" fontId="47" fillId="0" borderId="38" xfId="116" applyNumberFormat="1" applyFont="1" applyBorder="1" applyAlignment="1">
      <alignment horizontal="left"/>
      <protection/>
    </xf>
    <xf numFmtId="0" fontId="47" fillId="0" borderId="38" xfId="116" applyFont="1" applyBorder="1" applyAlignment="1">
      <alignment wrapText="1"/>
      <protection/>
    </xf>
    <xf numFmtId="0" fontId="4" fillId="0" borderId="52" xfId="117" applyBorder="1">
      <alignment/>
      <protection/>
    </xf>
    <xf numFmtId="0" fontId="4" fillId="0" borderId="24" xfId="117" applyBorder="1">
      <alignment/>
      <protection/>
    </xf>
    <xf numFmtId="49" fontId="47" fillId="0" borderId="38" xfId="116" applyNumberFormat="1" applyFont="1" applyBorder="1" applyAlignment="1">
      <alignment horizontal="left"/>
      <protection/>
    </xf>
    <xf numFmtId="0" fontId="47" fillId="0" borderId="24" xfId="117" applyFont="1" applyBorder="1">
      <alignment/>
      <protection/>
    </xf>
    <xf numFmtId="0" fontId="47" fillId="0" borderId="38" xfId="116" applyFont="1" applyBorder="1" applyAlignment="1">
      <alignment wrapText="1"/>
      <protection/>
    </xf>
    <xf numFmtId="49" fontId="47" fillId="0" borderId="38" xfId="116" applyNumberFormat="1" applyFont="1" applyBorder="1" applyAlignment="1">
      <alignment wrapText="1"/>
      <protection/>
    </xf>
    <xf numFmtId="0" fontId="47" fillId="0" borderId="24" xfId="117" applyFont="1" applyBorder="1">
      <alignment/>
      <protection/>
    </xf>
    <xf numFmtId="0" fontId="47" fillId="0" borderId="24" xfId="116" applyFont="1" applyBorder="1" applyAlignment="1">
      <alignment horizontal="center"/>
      <protection/>
    </xf>
    <xf numFmtId="49" fontId="47" fillId="0" borderId="38" xfId="116" applyNumberFormat="1" applyFont="1" applyBorder="1" applyAlignment="1">
      <alignment horizontal="center"/>
      <protection/>
    </xf>
    <xf numFmtId="49" fontId="47" fillId="0" borderId="38" xfId="116" applyNumberFormat="1" applyFont="1" applyBorder="1" applyAlignment="1">
      <alignment wrapText="1"/>
      <protection/>
    </xf>
    <xf numFmtId="49" fontId="60" fillId="0" borderId="38" xfId="116" applyNumberFormat="1" applyFont="1" applyBorder="1" applyAlignment="1">
      <alignment/>
      <protection/>
    </xf>
    <xf numFmtId="0" fontId="60" fillId="0" borderId="38" xfId="116" applyFont="1" applyBorder="1" applyAlignment="1">
      <alignment/>
      <protection/>
    </xf>
    <xf numFmtId="0" fontId="4" fillId="0" borderId="32" xfId="116" applyBorder="1">
      <alignment/>
      <protection/>
    </xf>
    <xf numFmtId="0" fontId="4" fillId="0" borderId="60" xfId="116" applyBorder="1" applyAlignment="1">
      <alignment wrapText="1"/>
      <protection/>
    </xf>
    <xf numFmtId="0" fontId="4" fillId="0" borderId="64" xfId="116" applyBorder="1" applyAlignment="1">
      <alignment wrapText="1"/>
      <protection/>
    </xf>
    <xf numFmtId="0" fontId="62" fillId="0" borderId="35" xfId="116" applyFont="1" applyBorder="1" applyAlignment="1">
      <alignment horizontal="left" wrapText="1"/>
      <protection/>
    </xf>
    <xf numFmtId="0" fontId="62" fillId="0" borderId="35" xfId="116" applyFont="1" applyBorder="1" applyAlignment="1">
      <alignment wrapText="1"/>
      <protection/>
    </xf>
    <xf numFmtId="164" fontId="4" fillId="0" borderId="35" xfId="116" applyNumberFormat="1" applyBorder="1" applyAlignment="1">
      <alignment/>
      <protection/>
    </xf>
    <xf numFmtId="166" fontId="60" fillId="0" borderId="32" xfId="116" applyNumberFormat="1" applyFont="1" applyBorder="1" applyAlignment="1">
      <alignment/>
      <protection/>
    </xf>
    <xf numFmtId="0" fontId="54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8" fillId="0" borderId="32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36" xfId="0" applyFont="1" applyBorder="1" applyAlignment="1">
      <alignment horizontal="center"/>
    </xf>
    <xf numFmtId="14" fontId="5" fillId="0" borderId="36" xfId="0" applyNumberFormat="1" applyFont="1" applyBorder="1" applyAlignment="1">
      <alignment/>
    </xf>
    <xf numFmtId="0" fontId="5" fillId="0" borderId="36" xfId="0" applyFont="1" applyBorder="1" applyAlignment="1">
      <alignment/>
    </xf>
    <xf numFmtId="175" fontId="5" fillId="0" borderId="36" xfId="0" applyNumberFormat="1" applyFont="1" applyBorder="1" applyAlignment="1">
      <alignment/>
    </xf>
    <xf numFmtId="0" fontId="0" fillId="0" borderId="63" xfId="0" applyFont="1" applyBorder="1" applyAlignment="1">
      <alignment horizontal="right"/>
    </xf>
    <xf numFmtId="0" fontId="63" fillId="0" borderId="63" xfId="0" applyFont="1" applyBorder="1" applyAlignment="1">
      <alignment/>
    </xf>
    <xf numFmtId="0" fontId="63" fillId="0" borderId="63" xfId="0" applyFont="1" applyBorder="1" applyAlignment="1">
      <alignment horizontal="center"/>
    </xf>
    <xf numFmtId="175" fontId="63" fillId="0" borderId="63" xfId="0" applyNumberFormat="1" applyFont="1" applyBorder="1" applyAlignment="1">
      <alignment/>
    </xf>
    <xf numFmtId="0" fontId="64" fillId="0" borderId="0" xfId="0" applyFont="1" applyAlignment="1">
      <alignment/>
    </xf>
    <xf numFmtId="49" fontId="5" fillId="0" borderId="36" xfId="0" applyNumberFormat="1" applyFont="1" applyBorder="1" applyAlignment="1">
      <alignment horizontal="center"/>
    </xf>
    <xf numFmtId="49" fontId="63" fillId="0" borderId="63" xfId="0" applyNumberFormat="1" applyFont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63" fillId="0" borderId="36" xfId="0" applyFont="1" applyBorder="1" applyAlignment="1">
      <alignment/>
    </xf>
    <xf numFmtId="0" fontId="63" fillId="0" borderId="36" xfId="0" applyFont="1" applyBorder="1" applyAlignment="1">
      <alignment horizontal="center"/>
    </xf>
    <xf numFmtId="175" fontId="63" fillId="0" borderId="36" xfId="0" applyNumberFormat="1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6" xfId="0" applyFont="1" applyBorder="1" applyAlignment="1">
      <alignment horizontal="center"/>
    </xf>
    <xf numFmtId="175" fontId="5" fillId="0" borderId="66" xfId="0" applyNumberFormat="1" applyFont="1" applyBorder="1" applyAlignment="1">
      <alignment/>
    </xf>
    <xf numFmtId="0" fontId="5" fillId="0" borderId="54" xfId="0" applyFont="1" applyBorder="1" applyAlignment="1">
      <alignment/>
    </xf>
    <xf numFmtId="0" fontId="5" fillId="0" borderId="54" xfId="0" applyFont="1" applyBorder="1" applyAlignment="1">
      <alignment horizontal="center"/>
    </xf>
    <xf numFmtId="175" fontId="5" fillId="0" borderId="54" xfId="0" applyNumberFormat="1" applyFont="1" applyBorder="1" applyAlignment="1">
      <alignment/>
    </xf>
    <xf numFmtId="0" fontId="5" fillId="0" borderId="66" xfId="0" applyFont="1" applyBorder="1" applyAlignment="1">
      <alignment horizontal="right"/>
    </xf>
    <xf numFmtId="0" fontId="63" fillId="0" borderId="66" xfId="0" applyFont="1" applyBorder="1" applyAlignment="1">
      <alignment/>
    </xf>
    <xf numFmtId="0" fontId="63" fillId="0" borderId="66" xfId="0" applyFont="1" applyBorder="1" applyAlignment="1">
      <alignment horizontal="center"/>
    </xf>
    <xf numFmtId="175" fontId="63" fillId="0" borderId="66" xfId="0" applyNumberFormat="1" applyFont="1" applyBorder="1" applyAlignment="1">
      <alignment/>
    </xf>
    <xf numFmtId="0" fontId="5" fillId="0" borderId="36" xfId="120" applyFont="1" applyBorder="1" applyAlignment="1">
      <alignment horizontal="center"/>
      <protection/>
    </xf>
    <xf numFmtId="14" fontId="5" fillId="0" borderId="36" xfId="120" applyNumberFormat="1" applyFont="1" applyBorder="1" applyAlignment="1">
      <alignment horizontal="right"/>
      <protection/>
    </xf>
    <xf numFmtId="0" fontId="5" fillId="0" borderId="36" xfId="120" applyFont="1" applyBorder="1">
      <alignment/>
      <protection/>
    </xf>
    <xf numFmtId="175" fontId="5" fillId="0" borderId="36" xfId="120" applyNumberFormat="1" applyFont="1" applyBorder="1" applyAlignment="1">
      <alignment horizontal="right"/>
      <protection/>
    </xf>
    <xf numFmtId="0" fontId="5" fillId="0" borderId="63" xfId="0" applyFont="1" applyBorder="1" applyAlignment="1">
      <alignment horizontal="right"/>
    </xf>
    <xf numFmtId="0" fontId="5" fillId="0" borderId="36" xfId="120" applyFont="1" applyBorder="1" applyAlignment="1">
      <alignment horizontal="center"/>
      <protection/>
    </xf>
    <xf numFmtId="14" fontId="5" fillId="0" borderId="36" xfId="120" applyNumberFormat="1" applyFont="1" applyBorder="1" applyAlignment="1">
      <alignment horizontal="right"/>
      <protection/>
    </xf>
    <xf numFmtId="0" fontId="5" fillId="0" borderId="36" xfId="120" applyFont="1" applyBorder="1">
      <alignment/>
      <protection/>
    </xf>
    <xf numFmtId="175" fontId="5" fillId="0" borderId="36" xfId="120" applyNumberFormat="1" applyFont="1" applyBorder="1" applyAlignment="1">
      <alignment horizontal="right"/>
      <protection/>
    </xf>
    <xf numFmtId="0" fontId="5" fillId="0" borderId="67" xfId="0" applyFont="1" applyBorder="1" applyAlignment="1">
      <alignment horizontal="right"/>
    </xf>
    <xf numFmtId="0" fontId="63" fillId="0" borderId="67" xfId="0" applyFont="1" applyBorder="1" applyAlignment="1">
      <alignment/>
    </xf>
    <xf numFmtId="0" fontId="63" fillId="0" borderId="67" xfId="0" applyFont="1" applyBorder="1" applyAlignment="1">
      <alignment horizontal="center"/>
    </xf>
    <xf numFmtId="166" fontId="63" fillId="0" borderId="67" xfId="0" applyNumberFormat="1" applyFont="1" applyBorder="1" applyAlignment="1">
      <alignment/>
    </xf>
    <xf numFmtId="0" fontId="0" fillId="0" borderId="66" xfId="0" applyBorder="1" applyAlignment="1">
      <alignment/>
    </xf>
    <xf numFmtId="14" fontId="5" fillId="0" borderId="36" xfId="0" applyNumberFormat="1" applyFont="1" applyBorder="1" applyAlignment="1">
      <alignment horizontal="center"/>
    </xf>
    <xf numFmtId="164" fontId="5" fillId="0" borderId="36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14" fontId="5" fillId="0" borderId="36" xfId="0" applyNumberFormat="1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166" fontId="63" fillId="0" borderId="63" xfId="0" applyNumberFormat="1" applyFont="1" applyBorder="1" applyAlignment="1">
      <alignment/>
    </xf>
    <xf numFmtId="0" fontId="0" fillId="0" borderId="54" xfId="0" applyBorder="1" applyAlignment="1">
      <alignment/>
    </xf>
    <xf numFmtId="0" fontId="63" fillId="0" borderId="36" xfId="0" applyFont="1" applyFill="1" applyBorder="1" applyAlignment="1">
      <alignment/>
    </xf>
    <xf numFmtId="14" fontId="63" fillId="0" borderId="36" xfId="0" applyNumberFormat="1" applyFont="1" applyFill="1" applyBorder="1" applyAlignment="1">
      <alignment horizontal="right"/>
    </xf>
    <xf numFmtId="0" fontId="63" fillId="0" borderId="36" xfId="0" applyFont="1" applyFill="1" applyBorder="1" applyAlignment="1">
      <alignment horizontal="center"/>
    </xf>
    <xf numFmtId="164" fontId="63" fillId="0" borderId="36" xfId="0" applyNumberFormat="1" applyFont="1" applyFill="1" applyBorder="1" applyAlignment="1">
      <alignment horizontal="right"/>
    </xf>
    <xf numFmtId="0" fontId="64" fillId="0" borderId="0" xfId="0" applyFont="1" applyFill="1" applyAlignment="1">
      <alignment/>
    </xf>
    <xf numFmtId="0" fontId="64" fillId="0" borderId="0" xfId="0" applyFont="1" applyFill="1" applyBorder="1" applyAlignment="1">
      <alignment/>
    </xf>
    <xf numFmtId="0" fontId="5" fillId="0" borderId="32" xfId="0" applyFont="1" applyBorder="1" applyAlignment="1">
      <alignment horizontal="right"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164" fontId="0" fillId="0" borderId="32" xfId="0" applyNumberFormat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5" fillId="0" borderId="0" xfId="95" applyFont="1" applyFill="1">
      <alignment/>
      <protection/>
    </xf>
    <xf numFmtId="9" fontId="0" fillId="0" borderId="0" xfId="129" applyFont="1" applyFill="1" applyAlignment="1">
      <alignment/>
    </xf>
    <xf numFmtId="0" fontId="0" fillId="0" borderId="34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3" fontId="0" fillId="0" borderId="34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129" applyNumberFormat="1" applyFont="1" applyFill="1" applyAlignment="1">
      <alignment/>
    </xf>
    <xf numFmtId="177" fontId="0" fillId="0" borderId="0" xfId="0" applyNumberFormat="1" applyAlignment="1">
      <alignment/>
    </xf>
    <xf numFmtId="0" fontId="0" fillId="0" borderId="39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177" fontId="0" fillId="0" borderId="0" xfId="0" applyNumberFormat="1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65" fillId="0" borderId="68" xfId="0" applyFont="1" applyFill="1" applyBorder="1" applyAlignment="1">
      <alignment/>
    </xf>
    <xf numFmtId="0" fontId="51" fillId="0" borderId="34" xfId="0" applyFont="1" applyFill="1" applyBorder="1" applyAlignment="1">
      <alignment horizontal="center" wrapText="1"/>
    </xf>
    <xf numFmtId="3" fontId="0" fillId="0" borderId="34" xfId="0" applyNumberFormat="1" applyFont="1" applyFill="1" applyBorder="1" applyAlignment="1">
      <alignment horizontal="right" wrapText="1"/>
    </xf>
    <xf numFmtId="0" fontId="5" fillId="0" borderId="0" xfId="95" applyFont="1" applyFill="1" applyAlignment="1">
      <alignment/>
      <protection/>
    </xf>
    <xf numFmtId="0" fontId="5" fillId="0" borderId="0" xfId="95" applyFont="1" applyFill="1" applyBorder="1" applyAlignment="1">
      <alignment/>
      <protection/>
    </xf>
    <xf numFmtId="3" fontId="5" fillId="0" borderId="0" xfId="95" applyNumberFormat="1" applyFont="1" applyFill="1" applyBorder="1" applyAlignment="1">
      <alignment horizontal="right" wrapText="1"/>
      <protection/>
    </xf>
    <xf numFmtId="3" fontId="5" fillId="0" borderId="0" xfId="95" applyNumberFormat="1" applyFont="1" applyFill="1">
      <alignment/>
      <protection/>
    </xf>
    <xf numFmtId="0" fontId="0" fillId="0" borderId="0" xfId="95">
      <alignment/>
      <protection/>
    </xf>
    <xf numFmtId="3" fontId="51" fillId="0" borderId="69" xfId="95" applyNumberFormat="1" applyFont="1" applyFill="1" applyBorder="1" applyAlignment="1">
      <alignment horizontal="right" vertical="center"/>
      <protection/>
    </xf>
    <xf numFmtId="3" fontId="0" fillId="0" borderId="70" xfId="95" applyNumberFormat="1" applyFont="1" applyFill="1" applyBorder="1">
      <alignment/>
      <protection/>
    </xf>
    <xf numFmtId="3" fontId="51" fillId="0" borderId="71" xfId="95" applyNumberFormat="1" applyFont="1" applyFill="1" applyBorder="1" applyAlignment="1">
      <alignment horizontal="right" vertical="center"/>
      <protection/>
    </xf>
    <xf numFmtId="3" fontId="0" fillId="0" borderId="72" xfId="95" applyNumberFormat="1" applyFont="1" applyFill="1" applyBorder="1">
      <alignment/>
      <protection/>
    </xf>
    <xf numFmtId="3" fontId="0" fillId="0" borderId="73" xfId="95" applyNumberFormat="1" applyFont="1" applyFill="1" applyBorder="1" applyAlignment="1">
      <alignment horizontal="right" vertical="center"/>
      <protection/>
    </xf>
    <xf numFmtId="3" fontId="0" fillId="0" borderId="74" xfId="95" applyNumberFormat="1" applyFont="1" applyFill="1" applyBorder="1" applyAlignment="1">
      <alignment horizontal="right" vertical="center"/>
      <protection/>
    </xf>
    <xf numFmtId="3" fontId="0" fillId="0" borderId="75" xfId="95" applyNumberFormat="1" applyFont="1" applyFill="1" applyBorder="1">
      <alignment/>
      <protection/>
    </xf>
    <xf numFmtId="0" fontId="0" fillId="0" borderId="0" xfId="111">
      <alignment/>
      <protection/>
    </xf>
    <xf numFmtId="0" fontId="0" fillId="0" borderId="34" xfId="95" applyFont="1" applyFill="1" applyBorder="1" applyAlignment="1">
      <alignment wrapText="1"/>
      <protection/>
    </xf>
    <xf numFmtId="3" fontId="0" fillId="0" borderId="34" xfId="95" applyNumberFormat="1" applyFont="1" applyFill="1" applyBorder="1" applyAlignment="1">
      <alignment horizontal="right" wrapText="1"/>
      <protection/>
    </xf>
    <xf numFmtId="0" fontId="0" fillId="0" borderId="34" xfId="95" applyFont="1" applyFill="1" applyBorder="1" applyAlignment="1">
      <alignment/>
      <protection/>
    </xf>
    <xf numFmtId="4" fontId="0" fillId="0" borderId="34" xfId="95" applyNumberFormat="1" applyFont="1" applyFill="1" applyBorder="1" applyAlignment="1">
      <alignment horizontal="justify" wrapText="1"/>
      <protection/>
    </xf>
    <xf numFmtId="179" fontId="0" fillId="0" borderId="34" xfId="95" applyNumberFormat="1" applyFont="1" applyFill="1" applyBorder="1" applyAlignment="1">
      <alignment horizontal="right" wrapText="1"/>
      <protection/>
    </xf>
    <xf numFmtId="1" fontId="0" fillId="0" borderId="0" xfId="111" applyNumberFormat="1">
      <alignment/>
      <protection/>
    </xf>
    <xf numFmtId="179" fontId="0" fillId="0" borderId="34" xfId="129" applyNumberFormat="1" applyFont="1" applyFill="1" applyBorder="1" applyAlignment="1">
      <alignment horizontal="right" wrapText="1"/>
    </xf>
    <xf numFmtId="4" fontId="2" fillId="0" borderId="34" xfId="95" applyNumberFormat="1" applyFont="1" applyFill="1" applyBorder="1" applyAlignment="1">
      <alignment horizontal="left" wrapText="1"/>
      <protection/>
    </xf>
    <xf numFmtId="0" fontId="0" fillId="0" borderId="34" xfId="95" applyFont="1" applyFill="1" applyBorder="1" applyAlignment="1">
      <alignment horizontal="left" wrapText="1"/>
      <protection/>
    </xf>
    <xf numFmtId="0" fontId="51" fillId="0" borderId="0" xfId="111" applyFont="1">
      <alignment/>
      <protection/>
    </xf>
    <xf numFmtId="0" fontId="0" fillId="0" borderId="0" xfId="111" applyFont="1">
      <alignment/>
      <protection/>
    </xf>
    <xf numFmtId="0" fontId="5" fillId="0" borderId="0" xfId="95" applyFont="1">
      <alignment/>
      <protection/>
    </xf>
    <xf numFmtId="0" fontId="5" fillId="0" borderId="0" xfId="95" applyFont="1" applyBorder="1" applyAlignment="1">
      <alignment/>
      <protection/>
    </xf>
    <xf numFmtId="0" fontId="5" fillId="0" borderId="34" xfId="95" applyFont="1" applyBorder="1">
      <alignment/>
      <protection/>
    </xf>
    <xf numFmtId="0" fontId="5" fillId="0" borderId="34" xfId="95" applyFont="1" applyBorder="1" applyAlignment="1">
      <alignment horizontal="center" vertical="center" wrapText="1"/>
      <protection/>
    </xf>
    <xf numFmtId="0" fontId="5" fillId="0" borderId="0" xfId="95" applyFont="1" applyBorder="1" applyAlignment="1">
      <alignment horizontal="center" vertical="center" wrapText="1"/>
      <protection/>
    </xf>
    <xf numFmtId="3" fontId="5" fillId="0" borderId="34" xfId="95" applyNumberFormat="1" applyFont="1" applyBorder="1">
      <alignment/>
      <protection/>
    </xf>
    <xf numFmtId="0" fontId="5" fillId="0" borderId="0" xfId="95" applyFont="1" applyBorder="1">
      <alignment/>
      <protection/>
    </xf>
    <xf numFmtId="3" fontId="5" fillId="0" borderId="0" xfId="95" applyNumberFormat="1" applyFont="1">
      <alignment/>
      <protection/>
    </xf>
    <xf numFmtId="0" fontId="0" fillId="0" borderId="0" xfId="95" applyAlignment="1">
      <alignment horizontal="right"/>
      <protection/>
    </xf>
    <xf numFmtId="0" fontId="0" fillId="0" borderId="0" xfId="95" applyFill="1">
      <alignment/>
      <protection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wrapText="1"/>
    </xf>
    <xf numFmtId="14" fontId="0" fillId="0" borderId="34" xfId="0" applyNumberFormat="1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right"/>
    </xf>
    <xf numFmtId="0" fontId="51" fillId="0" borderId="0" xfId="0" applyFont="1" applyFill="1" applyAlignment="1">
      <alignment horizontal="center" wrapText="1"/>
    </xf>
    <xf numFmtId="0" fontId="65" fillId="0" borderId="0" xfId="0" applyFont="1" applyFill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3" fontId="0" fillId="0" borderId="35" xfId="0" applyNumberFormat="1" applyFont="1" applyFill="1" applyBorder="1" applyAlignment="1">
      <alignment horizontal="right" vertical="center"/>
    </xf>
    <xf numFmtId="49" fontId="5" fillId="0" borderId="0" xfId="95" applyNumberFormat="1" applyFont="1" applyFill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4" fontId="5" fillId="0" borderId="0" xfId="95" applyNumberFormat="1" applyFont="1">
      <alignment/>
      <protection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" fontId="0" fillId="0" borderId="0" xfId="0" applyNumberFormat="1" applyAlignment="1">
      <alignment/>
    </xf>
    <xf numFmtId="0" fontId="0" fillId="0" borderId="34" xfId="0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horizontal="right" vertical="center"/>
    </xf>
    <xf numFmtId="3" fontId="5" fillId="0" borderId="0" xfId="95" applyNumberFormat="1" applyFont="1" applyFill="1" applyBorder="1" applyAlignment="1">
      <alignment horizontal="right"/>
      <protection/>
    </xf>
    <xf numFmtId="17" fontId="5" fillId="0" borderId="0" xfId="95" applyNumberFormat="1" applyFont="1">
      <alignment/>
      <protection/>
    </xf>
    <xf numFmtId="0" fontId="5" fillId="0" borderId="0" xfId="95" applyFont="1" applyFill="1" applyAlignment="1">
      <alignment vertical="center"/>
      <protection/>
    </xf>
    <xf numFmtId="0" fontId="51" fillId="56" borderId="50" xfId="0" applyFont="1" applyFill="1" applyBorder="1" applyAlignment="1">
      <alignment horizontal="center" vertical="center" wrapText="1"/>
    </xf>
    <xf numFmtId="0" fontId="51" fillId="56" borderId="49" xfId="0" applyFont="1" applyFill="1" applyBorder="1" applyAlignment="1">
      <alignment horizontal="center" vertical="center" wrapText="1"/>
    </xf>
    <xf numFmtId="0" fontId="51" fillId="56" borderId="51" xfId="0" applyFont="1" applyFill="1" applyBorder="1" applyAlignment="1">
      <alignment horizontal="center" vertical="center" wrapText="1"/>
    </xf>
    <xf numFmtId="0" fontId="51" fillId="56" borderId="65" xfId="0" applyFont="1" applyFill="1" applyBorder="1" applyAlignment="1">
      <alignment horizontal="center" vertical="center" wrapText="1"/>
    </xf>
    <xf numFmtId="1" fontId="51" fillId="56" borderId="49" xfId="0" applyNumberFormat="1" applyFont="1" applyFill="1" applyBorder="1" applyAlignment="1">
      <alignment horizontal="center" vertical="center" wrapText="1"/>
    </xf>
    <xf numFmtId="0" fontId="51" fillId="55" borderId="49" xfId="0" applyFont="1" applyFill="1" applyBorder="1" applyAlignment="1">
      <alignment horizontal="center" vertical="center" wrapText="1"/>
    </xf>
    <xf numFmtId="0" fontId="51" fillId="55" borderId="51" xfId="0" applyFont="1" applyFill="1" applyBorder="1" applyAlignment="1">
      <alignment horizontal="center" vertical="center" wrapText="1"/>
    </xf>
    <xf numFmtId="0" fontId="0" fillId="55" borderId="76" xfId="0" applyFont="1" applyFill="1" applyBorder="1" applyAlignment="1">
      <alignment horizontal="center" vertical="center"/>
    </xf>
    <xf numFmtId="0" fontId="0" fillId="55" borderId="22" xfId="0" applyFont="1" applyFill="1" applyBorder="1" applyAlignment="1">
      <alignment horizontal="center" vertical="center"/>
    </xf>
    <xf numFmtId="0" fontId="0" fillId="55" borderId="22" xfId="0" applyFont="1" applyFill="1" applyBorder="1" applyAlignment="1">
      <alignment vertical="center" wrapText="1"/>
    </xf>
    <xf numFmtId="49" fontId="0" fillId="55" borderId="22" xfId="0" applyNumberFormat="1" applyFont="1" applyFill="1" applyBorder="1" applyAlignment="1">
      <alignment horizontal="right" vertical="center"/>
    </xf>
    <xf numFmtId="3" fontId="0" fillId="55" borderId="22" xfId="0" applyNumberFormat="1" applyFont="1" applyFill="1" applyBorder="1" applyAlignment="1">
      <alignment horizontal="right" vertical="center"/>
    </xf>
    <xf numFmtId="3" fontId="51" fillId="55" borderId="77" xfId="0" applyNumberFormat="1" applyFont="1" applyFill="1" applyBorder="1" applyAlignment="1">
      <alignment horizontal="right" vertical="center"/>
    </xf>
    <xf numFmtId="0" fontId="0" fillId="55" borderId="22" xfId="0" applyNumberFormat="1" applyFont="1" applyFill="1" applyBorder="1" applyAlignment="1">
      <alignment horizontal="right" vertical="center"/>
    </xf>
    <xf numFmtId="0" fontId="0" fillId="55" borderId="22" xfId="0" applyFont="1" applyFill="1" applyBorder="1" applyAlignment="1">
      <alignment vertical="center"/>
    </xf>
    <xf numFmtId="0" fontId="0" fillId="55" borderId="76" xfId="0" applyFont="1" applyFill="1" applyBorder="1" applyAlignment="1">
      <alignment horizontal="center" vertical="center" wrapText="1"/>
    </xf>
    <xf numFmtId="0" fontId="0" fillId="55" borderId="22" xfId="0" applyFont="1" applyFill="1" applyBorder="1" applyAlignment="1">
      <alignment horizontal="left" vertical="center" wrapText="1"/>
    </xf>
    <xf numFmtId="0" fontId="0" fillId="55" borderId="22" xfId="0" applyFont="1" applyFill="1" applyBorder="1" applyAlignment="1">
      <alignment horizontal="right" vertical="center"/>
    </xf>
    <xf numFmtId="0" fontId="5" fillId="0" borderId="0" xfId="95" applyFont="1" applyAlignment="1">
      <alignment/>
      <protection/>
    </xf>
    <xf numFmtId="0" fontId="51" fillId="0" borderId="29" xfId="0" applyFont="1" applyFill="1" applyBorder="1" applyAlignment="1">
      <alignment horizontal="left" vertical="center"/>
    </xf>
    <xf numFmtId="0" fontId="51" fillId="0" borderId="30" xfId="0" applyFont="1" applyFill="1" applyBorder="1" applyAlignment="1">
      <alignment horizontal="left" vertical="center"/>
    </xf>
    <xf numFmtId="3" fontId="51" fillId="0" borderId="29" xfId="0" applyNumberFormat="1" applyFont="1" applyFill="1" applyBorder="1" applyAlignment="1">
      <alignment vertical="center"/>
    </xf>
    <xf numFmtId="3" fontId="51" fillId="0" borderId="34" xfId="0" applyNumberFormat="1" applyFont="1" applyFill="1" applyBorder="1" applyAlignment="1">
      <alignment vertical="center"/>
    </xf>
    <xf numFmtId="0" fontId="66" fillId="0" borderId="0" xfId="95" applyFont="1" applyFill="1" applyBorder="1" applyAlignment="1">
      <alignment horizontal="left"/>
      <protection/>
    </xf>
    <xf numFmtId="0" fontId="5" fillId="0" borderId="0" xfId="95" applyFont="1" applyFill="1" applyBorder="1" applyAlignment="1">
      <alignment horizontal="left"/>
      <protection/>
    </xf>
    <xf numFmtId="3" fontId="5" fillId="0" borderId="0" xfId="95" applyNumberFormat="1" applyFont="1" applyFill="1" applyBorder="1">
      <alignment/>
      <protection/>
    </xf>
    <xf numFmtId="0" fontId="66" fillId="0" borderId="0" xfId="95" applyFont="1" applyBorder="1" applyAlignment="1">
      <alignment horizontal="center"/>
      <protection/>
    </xf>
    <xf numFmtId="0" fontId="66" fillId="56" borderId="0" xfId="95" applyFont="1" applyFill="1" applyBorder="1" applyAlignment="1">
      <alignment horizontal="left" vertical="top" wrapText="1"/>
      <protection/>
    </xf>
    <xf numFmtId="0" fontId="5" fillId="0" borderId="0" xfId="95" applyFont="1" applyAlignment="1">
      <alignment horizontal="right"/>
      <protection/>
    </xf>
    <xf numFmtId="0" fontId="5" fillId="0" borderId="0" xfId="95" applyFont="1" applyAlignment="1">
      <alignment horizontal="right" vertical="top"/>
      <protection/>
    </xf>
    <xf numFmtId="3" fontId="5" fillId="56" borderId="0" xfId="95" applyNumberFormat="1" applyFont="1" applyFill="1" applyBorder="1" applyAlignment="1">
      <alignment horizontal="right" vertical="center"/>
      <protection/>
    </xf>
    <xf numFmtId="1" fontId="5" fillId="0" borderId="0" xfId="95" applyNumberFormat="1" applyFont="1" applyFill="1" applyAlignment="1">
      <alignment horizontal="right"/>
      <protection/>
    </xf>
    <xf numFmtId="0" fontId="66" fillId="0" borderId="0" xfId="95" applyFont="1" applyFill="1" applyBorder="1" applyAlignment="1">
      <alignment horizontal="center"/>
      <protection/>
    </xf>
    <xf numFmtId="0" fontId="66" fillId="0" borderId="0" xfId="95" applyFont="1" applyFill="1" applyBorder="1" applyAlignment="1">
      <alignment/>
      <protection/>
    </xf>
    <xf numFmtId="0" fontId="66" fillId="0" borderId="0" xfId="95" applyFont="1" applyFill="1" applyBorder="1" applyAlignment="1">
      <alignment horizontal="left" wrapText="1"/>
      <protection/>
    </xf>
    <xf numFmtId="0" fontId="48" fillId="0" borderId="0" xfId="95" applyFont="1" applyFill="1" applyBorder="1">
      <alignment/>
      <protection/>
    </xf>
    <xf numFmtId="0" fontId="0" fillId="0" borderId="0" xfId="95" applyFill="1" applyBorder="1">
      <alignment/>
      <protection/>
    </xf>
    <xf numFmtId="0" fontId="0" fillId="0" borderId="0" xfId="95" applyFill="1" applyBorder="1" applyAlignment="1">
      <alignment horizontal="center"/>
      <protection/>
    </xf>
    <xf numFmtId="177" fontId="48" fillId="0" borderId="0" xfId="95" applyNumberFormat="1" applyFont="1" applyFill="1" applyBorder="1" applyAlignment="1">
      <alignment horizontal="right"/>
      <protection/>
    </xf>
    <xf numFmtId="0" fontId="51" fillId="0" borderId="0" xfId="95" applyFont="1" applyFill="1" applyAlignment="1">
      <alignment horizontal="left"/>
      <protection/>
    </xf>
    <xf numFmtId="0" fontId="0" fillId="0" borderId="0" xfId="95" applyFont="1" applyFill="1">
      <alignment/>
      <protection/>
    </xf>
    <xf numFmtId="0" fontId="0" fillId="0" borderId="0" xfId="95" applyFont="1" applyFill="1" applyAlignment="1">
      <alignment horizontal="right"/>
      <protection/>
    </xf>
    <xf numFmtId="0" fontId="0" fillId="0" borderId="0" xfId="95" applyFont="1" applyFill="1" applyAlignment="1">
      <alignment horizontal="center"/>
      <protection/>
    </xf>
    <xf numFmtId="4" fontId="0" fillId="0" borderId="0" xfId="95" applyNumberFormat="1" applyFont="1" applyFill="1">
      <alignment/>
      <protection/>
    </xf>
    <xf numFmtId="0" fontId="0" fillId="0" borderId="0" xfId="95" applyFont="1" applyFill="1" applyBorder="1">
      <alignment/>
      <protection/>
    </xf>
    <xf numFmtId="4" fontId="0" fillId="0" borderId="0" xfId="95" applyNumberFormat="1" applyFill="1">
      <alignment/>
      <protection/>
    </xf>
    <xf numFmtId="4" fontId="48" fillId="0" borderId="0" xfId="95" applyNumberFormat="1" applyFont="1" applyFill="1" applyBorder="1">
      <alignment/>
      <protection/>
    </xf>
    <xf numFmtId="0" fontId="67" fillId="0" borderId="0" xfId="95" applyFont="1" applyFill="1" applyBorder="1" applyAlignment="1">
      <alignment horizontal="center"/>
      <protection/>
    </xf>
    <xf numFmtId="0" fontId="51" fillId="0" borderId="22" xfId="95" applyFont="1" applyFill="1" applyBorder="1" applyAlignment="1">
      <alignment horizontal="center" vertical="center" wrapText="1"/>
      <protection/>
    </xf>
    <xf numFmtId="0" fontId="51" fillId="0" borderId="70" xfId="95" applyFont="1" applyFill="1" applyBorder="1" applyAlignment="1">
      <alignment horizontal="center" vertical="center" wrapText="1"/>
      <protection/>
    </xf>
    <xf numFmtId="0" fontId="92" fillId="0" borderId="0" xfId="93" applyFill="1">
      <alignment/>
      <protection/>
    </xf>
    <xf numFmtId="3" fontId="51" fillId="0" borderId="78" xfId="95" applyNumberFormat="1" applyFont="1" applyFill="1" applyBorder="1" applyAlignment="1">
      <alignment horizontal="right" vertical="center"/>
      <protection/>
    </xf>
    <xf numFmtId="3" fontId="51" fillId="0" borderId="73" xfId="95" applyNumberFormat="1" applyFont="1" applyFill="1" applyBorder="1">
      <alignment/>
      <protection/>
    </xf>
    <xf numFmtId="177" fontId="51" fillId="0" borderId="22" xfId="95" applyNumberFormat="1" applyFont="1" applyFill="1" applyBorder="1" applyAlignment="1">
      <alignment horizontal="left" vertical="center"/>
      <protection/>
    </xf>
    <xf numFmtId="10" fontId="51" fillId="0" borderId="22" xfId="95" applyNumberFormat="1" applyFont="1" applyFill="1" applyBorder="1">
      <alignment/>
      <protection/>
    </xf>
    <xf numFmtId="177" fontId="51" fillId="0" borderId="79" xfId="95" applyNumberFormat="1" applyFont="1" applyFill="1" applyBorder="1" applyAlignment="1">
      <alignment horizontal="left" vertical="center"/>
      <protection/>
    </xf>
    <xf numFmtId="10" fontId="51" fillId="0" borderId="79" xfId="95" applyNumberFormat="1" applyFont="1" applyFill="1" applyBorder="1">
      <alignment/>
      <protection/>
    </xf>
    <xf numFmtId="177" fontId="51" fillId="0" borderId="73" xfId="95" applyNumberFormat="1" applyFont="1" applyFill="1" applyBorder="1" applyAlignment="1">
      <alignment horizontal="left" vertical="center"/>
      <protection/>
    </xf>
    <xf numFmtId="10" fontId="51" fillId="0" borderId="73" xfId="95" applyNumberFormat="1" applyFont="1" applyFill="1" applyBorder="1">
      <alignment/>
      <protection/>
    </xf>
    <xf numFmtId="0" fontId="0" fillId="0" borderId="75" xfId="95" applyFont="1" applyFill="1" applyBorder="1">
      <alignment/>
      <protection/>
    </xf>
    <xf numFmtId="10" fontId="0" fillId="0" borderId="80" xfId="95" applyNumberFormat="1" applyFont="1" applyFill="1" applyBorder="1">
      <alignment/>
      <protection/>
    </xf>
    <xf numFmtId="177" fontId="51" fillId="0" borderId="25" xfId="95" applyNumberFormat="1" applyFont="1" applyFill="1" applyBorder="1" applyAlignment="1">
      <alignment horizontal="left" vertical="center"/>
      <protection/>
    </xf>
    <xf numFmtId="3" fontId="51" fillId="0" borderId="26" xfId="95" applyNumberFormat="1" applyFont="1" applyFill="1" applyBorder="1" applyAlignment="1">
      <alignment horizontal="right" vertical="center"/>
      <protection/>
    </xf>
    <xf numFmtId="3" fontId="51" fillId="0" borderId="25" xfId="95" applyNumberFormat="1" applyFont="1" applyFill="1" applyBorder="1">
      <alignment/>
      <protection/>
    </xf>
    <xf numFmtId="10" fontId="51" fillId="0" borderId="25" xfId="95" applyNumberFormat="1" applyFont="1" applyFill="1" applyBorder="1">
      <alignment/>
      <protection/>
    </xf>
    <xf numFmtId="0" fontId="48" fillId="0" borderId="22" xfId="95" applyFont="1" applyFill="1" applyBorder="1" applyAlignment="1">
      <alignment horizontal="center" vertical="center" wrapText="1"/>
      <protection/>
    </xf>
    <xf numFmtId="4" fontId="48" fillId="0" borderId="22" xfId="95" applyNumberFormat="1" applyFont="1" applyFill="1" applyBorder="1" applyAlignment="1">
      <alignment horizontal="center" vertical="center" wrapText="1"/>
      <protection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vertical="center" wrapText="1"/>
    </xf>
    <xf numFmtId="49" fontId="0" fillId="0" borderId="22" xfId="0" applyNumberFormat="1" applyFont="1" applyFill="1" applyBorder="1" applyAlignment="1">
      <alignment horizontal="right" vertical="center"/>
    </xf>
    <xf numFmtId="49" fontId="0" fillId="0" borderId="22" xfId="0" applyNumberFormat="1" applyFont="1" applyFill="1" applyBorder="1" applyAlignment="1">
      <alignment horizontal="center" vertical="center"/>
    </xf>
    <xf numFmtId="3" fontId="0" fillId="0" borderId="69" xfId="95" applyNumberFormat="1" applyFont="1" applyFill="1" applyBorder="1" applyAlignment="1">
      <alignment horizontal="right" vertical="center"/>
      <protection/>
    </xf>
    <xf numFmtId="3" fontId="0" fillId="0" borderId="69" xfId="95" applyNumberFormat="1" applyFont="1" applyFill="1" applyBorder="1" applyAlignment="1">
      <alignment horizontal="center" vertical="center" wrapText="1"/>
      <protection/>
    </xf>
    <xf numFmtId="0" fontId="0" fillId="0" borderId="22" xfId="95" applyFont="1" applyFill="1" applyBorder="1" applyAlignment="1">
      <alignment vertical="center"/>
      <protection/>
    </xf>
    <xf numFmtId="3" fontId="0" fillId="0" borderId="22" xfId="95" applyNumberFormat="1" applyFont="1" applyFill="1" applyBorder="1" applyAlignment="1">
      <alignment vertical="center"/>
      <protection/>
    </xf>
    <xf numFmtId="14" fontId="0" fillId="0" borderId="22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horizontal="right" vertical="center"/>
    </xf>
    <xf numFmtId="0" fontId="0" fillId="0" borderId="69" xfId="95" applyFont="1" applyFill="1" applyBorder="1" applyAlignment="1">
      <alignment horizontal="center" vertical="center" wrapText="1"/>
      <protection/>
    </xf>
    <xf numFmtId="0" fontId="0" fillId="0" borderId="22" xfId="95" applyFont="1" applyFill="1" applyBorder="1" applyAlignment="1">
      <alignment horizontal="right" vertical="center" wrapText="1"/>
      <protection/>
    </xf>
    <xf numFmtId="3" fontId="0" fillId="0" borderId="22" xfId="95" applyNumberFormat="1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vertical="center"/>
    </xf>
    <xf numFmtId="14" fontId="0" fillId="0" borderId="20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 wrapText="1"/>
    </xf>
    <xf numFmtId="14" fontId="0" fillId="0" borderId="22" xfId="95" applyNumberFormat="1" applyFont="1" applyFill="1" applyBorder="1" applyAlignment="1">
      <alignment horizontal="right" vertical="center" wrapText="1"/>
      <protection/>
    </xf>
    <xf numFmtId="3" fontId="0" fillId="0" borderId="22" xfId="95" applyNumberFormat="1" applyFont="1" applyFill="1" applyBorder="1" applyAlignment="1">
      <alignment horizontal="right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49" fontId="0" fillId="0" borderId="20" xfId="0" applyNumberFormat="1" applyFont="1" applyFill="1" applyBorder="1" applyAlignment="1">
      <alignment horizontal="right" vertical="center"/>
    </xf>
    <xf numFmtId="49" fontId="0" fillId="0" borderId="20" xfId="0" applyNumberFormat="1" applyFont="1" applyFill="1" applyBorder="1" applyAlignment="1">
      <alignment horizontal="center" vertical="center"/>
    </xf>
    <xf numFmtId="14" fontId="0" fillId="0" borderId="22" xfId="0" applyNumberFormat="1" applyFont="1" applyFill="1" applyBorder="1" applyAlignment="1">
      <alignment horizontal="right" vertical="center" wrapText="1"/>
    </xf>
    <xf numFmtId="0" fontId="0" fillId="0" borderId="70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 wrapText="1"/>
    </xf>
    <xf numFmtId="0" fontId="0" fillId="0" borderId="22" xfId="95" applyFont="1" applyFill="1" applyBorder="1" applyAlignment="1">
      <alignment horizontal="center" vertical="center" wrapText="1"/>
      <protection/>
    </xf>
    <xf numFmtId="4" fontId="0" fillId="0" borderId="46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 wrapText="1"/>
    </xf>
    <xf numFmtId="0" fontId="0" fillId="0" borderId="25" xfId="0" applyNumberFormat="1" applyFont="1" applyFill="1" applyBorder="1" applyAlignment="1">
      <alignment horizontal="right" vertical="center"/>
    </xf>
    <xf numFmtId="4" fontId="0" fillId="0" borderId="25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49" fontId="0" fillId="0" borderId="21" xfId="0" applyNumberFormat="1" applyFont="1" applyFill="1" applyBorder="1" applyAlignment="1">
      <alignment horizontal="right" vertical="center"/>
    </xf>
    <xf numFmtId="49" fontId="0" fillId="0" borderId="25" xfId="0" applyNumberFormat="1" applyFont="1" applyFill="1" applyBorder="1" applyAlignment="1">
      <alignment horizontal="center" vertical="center"/>
    </xf>
    <xf numFmtId="14" fontId="0" fillId="0" borderId="20" xfId="95" applyNumberFormat="1" applyFont="1" applyFill="1" applyBorder="1" applyAlignment="1">
      <alignment horizontal="right" vertical="center" wrapText="1"/>
      <protection/>
    </xf>
    <xf numFmtId="0" fontId="0" fillId="0" borderId="70" xfId="0" applyFont="1" applyFill="1" applyBorder="1" applyAlignment="1">
      <alignment horizontal="left" vertical="center" wrapText="1"/>
    </xf>
    <xf numFmtId="0" fontId="0" fillId="0" borderId="26" xfId="95" applyFont="1" applyFill="1" applyBorder="1" applyAlignment="1">
      <alignment horizontal="center" vertical="center" wrapText="1"/>
      <protection/>
    </xf>
    <xf numFmtId="0" fontId="0" fillId="0" borderId="25" xfId="95" applyFont="1" applyFill="1" applyBorder="1" applyAlignment="1">
      <alignment horizontal="right" vertical="center" wrapText="1"/>
      <protection/>
    </xf>
    <xf numFmtId="3" fontId="0" fillId="0" borderId="25" xfId="95" applyNumberFormat="1" applyFont="1" applyFill="1" applyBorder="1" applyAlignment="1">
      <alignment horizontal="right" vertical="center" wrapText="1"/>
      <protection/>
    </xf>
    <xf numFmtId="14" fontId="0" fillId="0" borderId="25" xfId="0" applyNumberFormat="1" applyFont="1" applyFill="1" applyBorder="1" applyAlignment="1">
      <alignment vertical="center"/>
    </xf>
    <xf numFmtId="14" fontId="0" fillId="0" borderId="22" xfId="0" applyNumberFormat="1" applyFont="1" applyFill="1" applyBorder="1" applyAlignment="1">
      <alignment horizontal="right" vertical="center"/>
    </xf>
    <xf numFmtId="4" fontId="0" fillId="0" borderId="26" xfId="95" applyNumberFormat="1" applyFont="1" applyFill="1" applyBorder="1" applyAlignment="1">
      <alignment vertical="center"/>
      <protection/>
    </xf>
    <xf numFmtId="4" fontId="0" fillId="0" borderId="25" xfId="95" applyNumberFormat="1" applyFont="1" applyFill="1" applyBorder="1" applyAlignment="1">
      <alignment horizontal="right" vertical="center"/>
      <protection/>
    </xf>
    <xf numFmtId="3" fontId="0" fillId="0" borderId="25" xfId="95" applyNumberFormat="1" applyFont="1" applyFill="1" applyBorder="1" applyAlignment="1">
      <alignment horizontal="right" vertical="center"/>
      <protection/>
    </xf>
    <xf numFmtId="0" fontId="0" fillId="0" borderId="0" xfId="95" applyFont="1" applyFill="1" applyBorder="1" applyAlignment="1">
      <alignment vertical="top"/>
      <protection/>
    </xf>
    <xf numFmtId="0" fontId="0" fillId="0" borderId="69" xfId="95" applyFont="1" applyFill="1" applyBorder="1" applyAlignment="1">
      <alignment vertical="center"/>
      <protection/>
    </xf>
    <xf numFmtId="0" fontId="0" fillId="0" borderId="22" xfId="0" applyFont="1" applyFill="1" applyBorder="1" applyAlignment="1">
      <alignment horizontal="left" vertical="center" wrapText="1"/>
    </xf>
    <xf numFmtId="14" fontId="84" fillId="0" borderId="22" xfId="0" applyNumberFormat="1" applyFont="1" applyFill="1" applyBorder="1" applyAlignment="1">
      <alignment vertical="center"/>
    </xf>
    <xf numFmtId="0" fontId="0" fillId="0" borderId="25" xfId="124" applyFont="1" applyFill="1" applyBorder="1" applyAlignment="1">
      <alignment vertical="center" wrapText="1"/>
      <protection/>
    </xf>
    <xf numFmtId="0" fontId="0" fillId="0" borderId="25" xfId="124" applyFont="1" applyFill="1" applyBorder="1" applyAlignment="1">
      <alignment horizontal="center" vertical="center" wrapText="1"/>
      <protection/>
    </xf>
    <xf numFmtId="0" fontId="0" fillId="0" borderId="81" xfId="124" applyFont="1" applyFill="1" applyBorder="1" applyAlignment="1">
      <alignment vertical="center" wrapText="1"/>
      <protection/>
    </xf>
    <xf numFmtId="49" fontId="0" fillId="0" borderId="25" xfId="124" applyNumberFormat="1" applyFont="1" applyFill="1" applyBorder="1" applyAlignment="1">
      <alignment horizontal="center" vertical="center"/>
      <protection/>
    </xf>
    <xf numFmtId="0" fontId="0" fillId="0" borderId="25" xfId="124" applyNumberFormat="1" applyFont="1" applyFill="1" applyBorder="1" applyAlignment="1">
      <alignment horizontal="right" vertical="center"/>
      <protection/>
    </xf>
    <xf numFmtId="0" fontId="84" fillId="0" borderId="69" xfId="95" applyFont="1" applyFill="1" applyBorder="1" applyAlignment="1">
      <alignment horizontal="center" vertical="center"/>
      <protection/>
    </xf>
    <xf numFmtId="14" fontId="84" fillId="0" borderId="22" xfId="95" applyNumberFormat="1" applyFont="1" applyFill="1" applyBorder="1" applyAlignment="1">
      <alignment vertical="center"/>
      <protection/>
    </xf>
    <xf numFmtId="3" fontId="84" fillId="0" borderId="22" xfId="95" applyNumberFormat="1" applyFont="1" applyFill="1" applyBorder="1" applyAlignment="1">
      <alignment vertical="center"/>
      <protection/>
    </xf>
    <xf numFmtId="0" fontId="0" fillId="0" borderId="0" xfId="95" applyFont="1" applyFill="1" applyBorder="1" applyAlignment="1">
      <alignment/>
      <protection/>
    </xf>
    <xf numFmtId="0" fontId="0" fillId="0" borderId="22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 wrapText="1"/>
    </xf>
    <xf numFmtId="1" fontId="0" fillId="0" borderId="20" xfId="0" applyNumberFormat="1" applyFont="1" applyFill="1" applyBorder="1" applyAlignment="1">
      <alignment horizontal="right" vertical="center"/>
    </xf>
    <xf numFmtId="1" fontId="0" fillId="0" borderId="20" xfId="0" applyNumberFormat="1" applyFont="1" applyFill="1" applyBorder="1" applyAlignment="1">
      <alignment horizontal="center" vertical="center"/>
    </xf>
    <xf numFmtId="0" fontId="0" fillId="0" borderId="69" xfId="95" applyFont="1" applyFill="1" applyBorder="1" applyAlignment="1">
      <alignment vertical="center" wrapText="1"/>
      <protection/>
    </xf>
    <xf numFmtId="0" fontId="0" fillId="0" borderId="0" xfId="95" applyFont="1" applyFill="1" applyBorder="1" applyAlignment="1">
      <alignment wrapText="1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0" borderId="0" xfId="95" applyFont="1" applyFill="1" applyBorder="1" applyAlignment="1">
      <alignment vertical="top" wrapText="1"/>
      <protection/>
    </xf>
    <xf numFmtId="0" fontId="0" fillId="0" borderId="81" xfId="0" applyFont="1" applyFill="1" applyBorder="1" applyAlignment="1">
      <alignment vertical="center" wrapText="1"/>
    </xf>
    <xf numFmtId="49" fontId="0" fillId="0" borderId="25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 wrapText="1"/>
    </xf>
    <xf numFmtId="14" fontId="0" fillId="0" borderId="25" xfId="0" applyNumberFormat="1" applyFont="1" applyFill="1" applyBorder="1" applyAlignment="1">
      <alignment horizontal="right" vertical="center" wrapText="1"/>
    </xf>
    <xf numFmtId="14" fontId="0" fillId="0" borderId="25" xfId="0" applyNumberFormat="1" applyFill="1" applyBorder="1" applyAlignment="1">
      <alignment vertical="center"/>
    </xf>
    <xf numFmtId="0" fontId="0" fillId="0" borderId="24" xfId="95" applyFont="1" applyFill="1" applyBorder="1" applyAlignment="1">
      <alignment horizontal="center" vertical="center" wrapText="1"/>
      <protection/>
    </xf>
    <xf numFmtId="0" fontId="0" fillId="0" borderId="21" xfId="95" applyFont="1" applyFill="1" applyBorder="1" applyAlignment="1">
      <alignment horizontal="right" vertical="center" wrapText="1"/>
      <protection/>
    </xf>
    <xf numFmtId="3" fontId="0" fillId="0" borderId="21" xfId="95" applyNumberFormat="1" applyFont="1" applyFill="1" applyBorder="1" applyAlignment="1">
      <alignment horizontal="right" vertical="center" wrapText="1"/>
      <protection/>
    </xf>
    <xf numFmtId="0" fontId="0" fillId="0" borderId="22" xfId="95" applyFont="1" applyFill="1" applyBorder="1" applyAlignment="1">
      <alignment vertical="center" wrapText="1"/>
      <protection/>
    </xf>
    <xf numFmtId="14" fontId="0" fillId="0" borderId="25" xfId="95" applyNumberFormat="1" applyFont="1" applyFill="1" applyBorder="1" applyAlignment="1">
      <alignment horizontal="right" vertical="center" wrapText="1"/>
      <protection/>
    </xf>
    <xf numFmtId="0" fontId="0" fillId="0" borderId="69" xfId="95" applyFont="1" applyFill="1" applyBorder="1" applyAlignment="1">
      <alignment horizontal="center" vertical="center"/>
      <protection/>
    </xf>
    <xf numFmtId="0" fontId="0" fillId="0" borderId="22" xfId="95" applyFont="1" applyFill="1" applyBorder="1" applyAlignment="1">
      <alignment horizontal="right" vertical="center"/>
      <protection/>
    </xf>
    <xf numFmtId="3" fontId="0" fillId="0" borderId="22" xfId="95" applyNumberFormat="1" applyFont="1" applyFill="1" applyBorder="1" applyAlignment="1">
      <alignment horizontal="right" vertical="center"/>
      <protection/>
    </xf>
    <xf numFmtId="0" fontId="0" fillId="0" borderId="0" xfId="95" applyFont="1" applyFill="1" applyBorder="1" applyAlignment="1">
      <alignment vertical="center"/>
      <protection/>
    </xf>
    <xf numFmtId="3" fontId="0" fillId="0" borderId="20" xfId="95" applyNumberFormat="1" applyFont="1" applyFill="1" applyBorder="1" applyAlignment="1">
      <alignment horizontal="right" vertical="center"/>
      <protection/>
    </xf>
    <xf numFmtId="0" fontId="0" fillId="0" borderId="22" xfId="0" applyFill="1" applyBorder="1" applyAlignment="1">
      <alignment horizontal="center" vertical="top"/>
    </xf>
    <xf numFmtId="0" fontId="0" fillId="0" borderId="22" xfId="0" applyFill="1" applyBorder="1" applyAlignment="1">
      <alignment vertical="top" wrapText="1"/>
    </xf>
    <xf numFmtId="4" fontId="0" fillId="0" borderId="22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right" vertical="center"/>
    </xf>
    <xf numFmtId="14" fontId="0" fillId="0" borderId="22" xfId="95" applyNumberFormat="1" applyFont="1" applyFill="1" applyBorder="1" applyAlignment="1">
      <alignment horizontal="center" vertical="center" wrapText="1"/>
      <protection/>
    </xf>
    <xf numFmtId="14" fontId="0" fillId="0" borderId="25" xfId="95" applyNumberFormat="1" applyFont="1" applyFill="1" applyBorder="1" applyAlignment="1">
      <alignment horizontal="center" vertical="center" wrapText="1"/>
      <protection/>
    </xf>
    <xf numFmtId="3" fontId="0" fillId="0" borderId="25" xfId="95" applyNumberFormat="1" applyFont="1" applyFill="1" applyBorder="1" applyAlignment="1">
      <alignment horizontal="center" vertical="center" wrapText="1"/>
      <protection/>
    </xf>
    <xf numFmtId="0" fontId="84" fillId="0" borderId="69" xfId="95" applyFont="1" applyFill="1" applyBorder="1" applyAlignment="1">
      <alignment horizontal="center" vertical="center" wrapText="1"/>
      <protection/>
    </xf>
    <xf numFmtId="14" fontId="84" fillId="0" borderId="22" xfId="95" applyNumberFormat="1" applyFont="1" applyFill="1" applyBorder="1" applyAlignment="1">
      <alignment horizontal="center" vertical="center" wrapText="1"/>
      <protection/>
    </xf>
    <xf numFmtId="0" fontId="48" fillId="0" borderId="70" xfId="95" applyFont="1" applyFill="1" applyBorder="1">
      <alignment/>
      <protection/>
    </xf>
    <xf numFmtId="0" fontId="48" fillId="0" borderId="46" xfId="95" applyFont="1" applyFill="1" applyBorder="1">
      <alignment/>
      <protection/>
    </xf>
    <xf numFmtId="0" fontId="48" fillId="0" borderId="46" xfId="95" applyFont="1" applyFill="1" applyBorder="1" applyAlignment="1">
      <alignment horizontal="right"/>
      <protection/>
    </xf>
    <xf numFmtId="0" fontId="48" fillId="0" borderId="46" xfId="95" applyFont="1" applyFill="1" applyBorder="1" applyAlignment="1">
      <alignment horizontal="center"/>
      <protection/>
    </xf>
    <xf numFmtId="3" fontId="48" fillId="0" borderId="22" xfId="95" applyNumberFormat="1" applyFont="1" applyFill="1" applyBorder="1" applyAlignment="1">
      <alignment horizontal="right"/>
      <protection/>
    </xf>
    <xf numFmtId="4" fontId="48" fillId="0" borderId="46" xfId="95" applyNumberFormat="1" applyFont="1" applyFill="1" applyBorder="1" applyAlignment="1">
      <alignment horizontal="right"/>
      <protection/>
    </xf>
    <xf numFmtId="4" fontId="48" fillId="0" borderId="69" xfId="95" applyNumberFormat="1" applyFont="1" applyFill="1" applyBorder="1" applyAlignment="1">
      <alignment horizontal="right"/>
      <protection/>
    </xf>
    <xf numFmtId="3" fontId="48" fillId="0" borderId="70" xfId="95" applyNumberFormat="1" applyFont="1" applyFill="1" applyBorder="1" applyAlignment="1">
      <alignment horizontal="right"/>
      <protection/>
    </xf>
    <xf numFmtId="3" fontId="48" fillId="0" borderId="22" xfId="95" applyNumberFormat="1" applyFont="1" applyFill="1" applyBorder="1" applyAlignment="1">
      <alignment/>
      <protection/>
    </xf>
    <xf numFmtId="3" fontId="48" fillId="0" borderId="70" xfId="95" applyNumberFormat="1" applyFont="1" applyFill="1" applyBorder="1" applyAlignment="1">
      <alignment/>
      <protection/>
    </xf>
    <xf numFmtId="4" fontId="48" fillId="0" borderId="70" xfId="95" applyNumberFormat="1" applyFont="1" applyFill="1" applyBorder="1" applyAlignment="1">
      <alignment/>
      <protection/>
    </xf>
    <xf numFmtId="3" fontId="48" fillId="0" borderId="69" xfId="95" applyNumberFormat="1" applyFont="1" applyFill="1" applyBorder="1" applyAlignment="1">
      <alignment/>
      <protection/>
    </xf>
    <xf numFmtId="0" fontId="5" fillId="0" borderId="0" xfId="95" applyFont="1" applyFill="1" applyBorder="1">
      <alignment/>
      <protection/>
    </xf>
    <xf numFmtId="0" fontId="0" fillId="0" borderId="22" xfId="95" applyFont="1" applyFill="1" applyBorder="1" applyAlignment="1">
      <alignment horizontal="left" vertical="center"/>
      <protection/>
    </xf>
    <xf numFmtId="0" fontId="0" fillId="0" borderId="22" xfId="95" applyFont="1" applyFill="1" applyBorder="1" applyAlignment="1">
      <alignment horizontal="center" vertical="center"/>
      <protection/>
    </xf>
    <xf numFmtId="0" fontId="0" fillId="0" borderId="22" xfId="95" applyFont="1" applyFill="1" applyBorder="1" applyAlignment="1">
      <alignment horizontal="left" vertical="center" wrapText="1"/>
      <protection/>
    </xf>
    <xf numFmtId="0" fontId="0" fillId="0" borderId="22" xfId="95" applyNumberFormat="1" applyFont="1" applyFill="1" applyBorder="1" applyAlignment="1">
      <alignment horizontal="right" vertical="center" wrapText="1"/>
      <protection/>
    </xf>
    <xf numFmtId="49" fontId="0" fillId="0" borderId="22" xfId="95" applyNumberFormat="1" applyFont="1" applyFill="1" applyBorder="1" applyAlignment="1">
      <alignment horizontal="center" vertical="center" wrapText="1"/>
      <protection/>
    </xf>
    <xf numFmtId="4" fontId="0" fillId="0" borderId="22" xfId="95" applyNumberFormat="1" applyFont="1" applyFill="1" applyBorder="1" applyAlignment="1">
      <alignment horizontal="right" vertical="center" wrapText="1"/>
      <protection/>
    </xf>
    <xf numFmtId="0" fontId="0" fillId="0" borderId="20" xfId="95" applyFont="1" applyFill="1" applyBorder="1" applyAlignment="1">
      <alignment vertical="center"/>
      <protection/>
    </xf>
    <xf numFmtId="0" fontId="0" fillId="0" borderId="20" xfId="95" applyFont="1" applyFill="1" applyBorder="1" applyAlignment="1">
      <alignment horizontal="center" vertical="center"/>
      <protection/>
    </xf>
    <xf numFmtId="0" fontId="0" fillId="0" borderId="20" xfId="95" applyFont="1" applyFill="1" applyBorder="1" applyAlignment="1">
      <alignment horizontal="left" vertical="center" wrapText="1"/>
      <protection/>
    </xf>
    <xf numFmtId="0" fontId="0" fillId="0" borderId="20" xfId="95" applyFont="1" applyFill="1" applyBorder="1" applyAlignment="1">
      <alignment horizontal="right" vertical="center"/>
      <protection/>
    </xf>
    <xf numFmtId="0" fontId="48" fillId="0" borderId="70" xfId="95" applyFont="1" applyFill="1" applyBorder="1" applyAlignment="1">
      <alignment vertical="top" wrapText="1"/>
      <protection/>
    </xf>
    <xf numFmtId="0" fontId="5" fillId="0" borderId="46" xfId="95" applyFont="1" applyFill="1" applyBorder="1">
      <alignment/>
      <protection/>
    </xf>
    <xf numFmtId="0" fontId="5" fillId="0" borderId="46" xfId="95" applyFont="1" applyFill="1" applyBorder="1" applyAlignment="1">
      <alignment horizontal="center"/>
      <protection/>
    </xf>
    <xf numFmtId="4" fontId="48" fillId="0" borderId="46" xfId="95" applyNumberFormat="1" applyFont="1" applyFill="1" applyBorder="1">
      <alignment/>
      <protection/>
    </xf>
    <xf numFmtId="4" fontId="48" fillId="0" borderId="69" xfId="95" applyNumberFormat="1" applyFont="1" applyFill="1" applyBorder="1">
      <alignment/>
      <protection/>
    </xf>
    <xf numFmtId="3" fontId="48" fillId="0" borderId="46" xfId="95" applyNumberFormat="1" applyFont="1" applyFill="1" applyBorder="1">
      <alignment/>
      <protection/>
    </xf>
    <xf numFmtId="3" fontId="48" fillId="0" borderId="22" xfId="95" applyNumberFormat="1" applyFont="1" applyFill="1" applyBorder="1">
      <alignment/>
      <protection/>
    </xf>
    <xf numFmtId="3" fontId="48" fillId="0" borderId="70" xfId="95" applyNumberFormat="1" applyFont="1" applyFill="1" applyBorder="1">
      <alignment/>
      <protection/>
    </xf>
    <xf numFmtId="0" fontId="67" fillId="0" borderId="0" xfId="95" applyFont="1" applyFill="1">
      <alignment/>
      <protection/>
    </xf>
    <xf numFmtId="4" fontId="0" fillId="0" borderId="0" xfId="95" applyNumberFormat="1" applyFill="1" applyBorder="1">
      <alignment/>
      <protection/>
    </xf>
    <xf numFmtId="0" fontId="68" fillId="0" borderId="0" xfId="95" applyFont="1" applyFill="1" applyBorder="1" applyAlignment="1">
      <alignment/>
      <protection/>
    </xf>
    <xf numFmtId="0" fontId="31" fillId="0" borderId="0" xfId="95" applyFont="1" applyFill="1" applyBorder="1">
      <alignment/>
      <protection/>
    </xf>
    <xf numFmtId="0" fontId="0" fillId="0" borderId="0" xfId="95" applyFill="1" applyAlignment="1">
      <alignment horizontal="center"/>
      <protection/>
    </xf>
    <xf numFmtId="0" fontId="68" fillId="0" borderId="0" xfId="95" applyFont="1" applyFill="1" applyBorder="1" applyAlignment="1">
      <alignment horizontal="left" vertical="top"/>
      <protection/>
    </xf>
    <xf numFmtId="0" fontId="68" fillId="0" borderId="0" xfId="95" applyFont="1" applyFill="1" applyBorder="1" applyAlignment="1">
      <alignment horizontal="center"/>
      <protection/>
    </xf>
    <xf numFmtId="0" fontId="48" fillId="0" borderId="0" xfId="95" applyFont="1" applyFill="1">
      <alignment/>
      <protection/>
    </xf>
    <xf numFmtId="49" fontId="48" fillId="0" borderId="0" xfId="95" applyNumberFormat="1" applyFont="1" applyFill="1">
      <alignment/>
      <protection/>
    </xf>
    <xf numFmtId="4" fontId="48" fillId="0" borderId="0" xfId="95" applyNumberFormat="1" applyFont="1" applyFill="1" applyBorder="1" applyAlignment="1">
      <alignment vertical="center" wrapText="1"/>
      <protection/>
    </xf>
    <xf numFmtId="4" fontId="48" fillId="0" borderId="0" xfId="95" applyNumberFormat="1" applyFont="1" applyFill="1" applyBorder="1" applyAlignment="1">
      <alignment horizontal="center" vertical="center" wrapText="1"/>
      <protection/>
    </xf>
    <xf numFmtId="4" fontId="48" fillId="0" borderId="0" xfId="95" applyNumberFormat="1" applyFont="1" applyFill="1" applyBorder="1" applyAlignment="1">
      <alignment horizontal="center" vertical="center"/>
      <protection/>
    </xf>
    <xf numFmtId="4" fontId="5" fillId="0" borderId="0" xfId="95" applyNumberFormat="1" applyFont="1" applyFill="1" applyBorder="1" applyAlignment="1">
      <alignment vertical="top" wrapText="1"/>
      <protection/>
    </xf>
    <xf numFmtId="4" fontId="0" fillId="0" borderId="0" xfId="95" applyNumberFormat="1" applyFont="1" applyFill="1" applyBorder="1" applyAlignment="1">
      <alignment horizontal="right" vertical="top" wrapText="1"/>
      <protection/>
    </xf>
    <xf numFmtId="4" fontId="0" fillId="0" borderId="0" xfId="95" applyNumberFormat="1" applyFill="1" applyBorder="1" applyAlignment="1">
      <alignment vertical="top"/>
      <protection/>
    </xf>
    <xf numFmtId="4" fontId="0" fillId="0" borderId="0" xfId="95" applyNumberFormat="1" applyFont="1" applyFill="1" applyBorder="1" applyAlignment="1">
      <alignment vertical="top"/>
      <protection/>
    </xf>
    <xf numFmtId="4" fontId="69" fillId="0" borderId="0" xfId="95" applyNumberFormat="1" applyFont="1" applyFill="1" applyBorder="1">
      <alignment/>
      <protection/>
    </xf>
    <xf numFmtId="0" fontId="51" fillId="0" borderId="0" xfId="0" applyFont="1" applyFill="1" applyAlignment="1">
      <alignment horizontal="justify" wrapText="1"/>
    </xf>
    <xf numFmtId="0" fontId="51" fillId="0" borderId="0" xfId="0" applyFont="1" applyFill="1" applyAlignment="1">
      <alignment wrapText="1"/>
    </xf>
    <xf numFmtId="0" fontId="0" fillId="0" borderId="3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wrapText="1"/>
    </xf>
    <xf numFmtId="49" fontId="56" fillId="0" borderId="22" xfId="95" applyNumberFormat="1" applyFont="1" applyFill="1" applyBorder="1" applyAlignment="1">
      <alignment horizontal="center" vertical="center"/>
      <protection/>
    </xf>
    <xf numFmtId="0" fontId="51" fillId="0" borderId="70" xfId="95" applyFont="1" applyFill="1" applyBorder="1" applyAlignment="1">
      <alignment horizontal="center" vertical="center" wrapText="1"/>
      <protection/>
    </xf>
    <xf numFmtId="0" fontId="0" fillId="0" borderId="46" xfId="95" applyFill="1" applyBorder="1" applyAlignment="1">
      <alignment/>
      <protection/>
    </xf>
    <xf numFmtId="0" fontId="0" fillId="0" borderId="69" xfId="95" applyFill="1" applyBorder="1" applyAlignment="1">
      <alignment/>
      <protection/>
    </xf>
    <xf numFmtId="17" fontId="51" fillId="0" borderId="68" xfId="95" applyNumberFormat="1" applyFont="1" applyBorder="1" applyAlignment="1">
      <alignment horizontal="center"/>
      <protection/>
    </xf>
    <xf numFmtId="0" fontId="51" fillId="0" borderId="68" xfId="95" applyFont="1" applyBorder="1" applyAlignment="1">
      <alignment horizontal="center"/>
      <protection/>
    </xf>
    <xf numFmtId="4" fontId="0" fillId="0" borderId="34" xfId="95" applyNumberFormat="1" applyFont="1" applyFill="1" applyBorder="1" applyAlignment="1">
      <alignment wrapText="1"/>
      <protection/>
    </xf>
    <xf numFmtId="0" fontId="5" fillId="0" borderId="29" xfId="95" applyFont="1" applyBorder="1" applyAlignment="1">
      <alignment horizontal="center"/>
      <protection/>
    </xf>
    <xf numFmtId="0" fontId="5" fillId="0" borderId="30" xfId="95" applyFont="1" applyBorder="1" applyAlignment="1">
      <alignment horizontal="center"/>
      <protection/>
    </xf>
    <xf numFmtId="0" fontId="5" fillId="0" borderId="31" xfId="95" applyFont="1" applyBorder="1" applyAlignment="1">
      <alignment horizontal="center"/>
      <protection/>
    </xf>
    <xf numFmtId="0" fontId="51" fillId="0" borderId="29" xfId="0" applyFont="1" applyFill="1" applyBorder="1" applyAlignment="1">
      <alignment horizontal="center" wrapText="1"/>
    </xf>
    <xf numFmtId="0" fontId="51" fillId="0" borderId="30" xfId="0" applyFont="1" applyFill="1" applyBorder="1" applyAlignment="1">
      <alignment horizontal="center" wrapText="1"/>
    </xf>
    <xf numFmtId="0" fontId="51" fillId="0" borderId="82" xfId="0" applyFont="1" applyFill="1" applyBorder="1" applyAlignment="1">
      <alignment horizontal="center" wrapText="1"/>
    </xf>
    <xf numFmtId="0" fontId="5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66" fillId="56" borderId="0" xfId="95" applyFont="1" applyFill="1" applyBorder="1" applyAlignment="1">
      <alignment horizontal="left" vertical="top" wrapText="1"/>
      <protection/>
    </xf>
    <xf numFmtId="0" fontId="5" fillId="0" borderId="0" xfId="95" applyFont="1" applyFill="1" applyBorder="1" applyAlignment="1">
      <alignment horizontal="center" vertical="center"/>
      <protection/>
    </xf>
    <xf numFmtId="0" fontId="5" fillId="0" borderId="0" xfId="95" applyFont="1" applyBorder="1" applyAlignment="1">
      <alignment horizontal="center" vertical="center"/>
      <protection/>
    </xf>
    <xf numFmtId="0" fontId="66" fillId="56" borderId="0" xfId="95" applyFont="1" applyFill="1" applyBorder="1" applyAlignment="1">
      <alignment vertical="top" wrapText="1"/>
      <protection/>
    </xf>
    <xf numFmtId="0" fontId="5" fillId="0" borderId="83" xfId="95" applyFont="1" applyFill="1" applyBorder="1" applyAlignment="1">
      <alignment horizontal="center" vertical="center"/>
      <protection/>
    </xf>
    <xf numFmtId="0" fontId="48" fillId="0" borderId="20" xfId="95" applyFont="1" applyFill="1" applyBorder="1" applyAlignment="1">
      <alignment horizontal="center" vertical="center"/>
      <protection/>
    </xf>
    <xf numFmtId="0" fontId="48" fillId="0" borderId="25" xfId="95" applyFont="1" applyFill="1" applyBorder="1" applyAlignment="1">
      <alignment horizontal="center" vertical="center"/>
      <protection/>
    </xf>
    <xf numFmtId="0" fontId="48" fillId="0" borderId="20" xfId="95" applyFont="1" applyFill="1" applyBorder="1" applyAlignment="1">
      <alignment horizontal="center" vertical="center" wrapText="1"/>
      <protection/>
    </xf>
    <xf numFmtId="0" fontId="48" fillId="0" borderId="25" xfId="95" applyFont="1" applyFill="1" applyBorder="1" applyAlignment="1">
      <alignment horizontal="center" vertical="center" wrapText="1"/>
      <protection/>
    </xf>
    <xf numFmtId="4" fontId="48" fillId="0" borderId="20" xfId="95" applyNumberFormat="1" applyFont="1" applyFill="1" applyBorder="1" applyAlignment="1">
      <alignment horizontal="center" vertical="center" wrapText="1"/>
      <protection/>
    </xf>
    <xf numFmtId="4" fontId="48" fillId="0" borderId="25" xfId="95" applyNumberFormat="1" applyFont="1" applyFill="1" applyBorder="1" applyAlignment="1">
      <alignment horizontal="center" vertical="center" wrapText="1"/>
      <protection/>
    </xf>
    <xf numFmtId="0" fontId="48" fillId="0" borderId="70" xfId="95" applyFont="1" applyFill="1" applyBorder="1" applyAlignment="1">
      <alignment horizontal="center"/>
      <protection/>
    </xf>
    <xf numFmtId="0" fontId="48" fillId="0" borderId="46" xfId="95" applyFont="1" applyFill="1" applyBorder="1" applyAlignment="1">
      <alignment horizontal="center"/>
      <protection/>
    </xf>
    <xf numFmtId="0" fontId="48" fillId="0" borderId="69" xfId="95" applyFont="1" applyFill="1" applyBorder="1" applyAlignment="1">
      <alignment horizontal="center"/>
      <protection/>
    </xf>
  </cellXfs>
  <cellStyles count="154">
    <cellStyle name="Normal" xfId="0"/>
    <cellStyle name="20 % - zvýraznenie1" xfId="15"/>
    <cellStyle name="20 % - zvýraznenie1 2" xfId="16"/>
    <cellStyle name="20 % - zvýraznenie2" xfId="17"/>
    <cellStyle name="20 % - zvýraznenie2 2" xfId="18"/>
    <cellStyle name="20 % - zvýraznenie3" xfId="19"/>
    <cellStyle name="20 % - zvýraznenie3 2" xfId="20"/>
    <cellStyle name="20 % - zvýraznenie4" xfId="21"/>
    <cellStyle name="20 % - zvýraznenie4 2" xfId="22"/>
    <cellStyle name="20 % - zvýraznenie5" xfId="23"/>
    <cellStyle name="20 % - zvýraznenie5 2" xfId="24"/>
    <cellStyle name="20 % - zvýraznenie6" xfId="25"/>
    <cellStyle name="20 % - zvýraznenie6 2" xfId="26"/>
    <cellStyle name="40 % - zvýraznenie1" xfId="27"/>
    <cellStyle name="40 % - zvýraznenie1 2" xfId="28"/>
    <cellStyle name="40 % - zvýraznenie2" xfId="29"/>
    <cellStyle name="40 % - zvýraznenie2 2" xfId="30"/>
    <cellStyle name="40 % - zvýraznenie3" xfId="31"/>
    <cellStyle name="40 % - zvýraznenie3 2" xfId="32"/>
    <cellStyle name="40 % - zvýraznenie4" xfId="33"/>
    <cellStyle name="40 % - zvýraznenie4 2" xfId="34"/>
    <cellStyle name="40 % - zvýraznenie5" xfId="35"/>
    <cellStyle name="40 % - zvýraznenie5 2" xfId="36"/>
    <cellStyle name="40 % - zvýraznenie6" xfId="37"/>
    <cellStyle name="40 % - zvýraznenie6 2" xfId="38"/>
    <cellStyle name="60 % - zvýraznenie1" xfId="39"/>
    <cellStyle name="60 % - zvýraznenie1 2" xfId="40"/>
    <cellStyle name="60 % - zvýraznenie2" xfId="41"/>
    <cellStyle name="60 % - zvýraznenie2 2" xfId="42"/>
    <cellStyle name="60 % - zvýraznenie3" xfId="43"/>
    <cellStyle name="60 % - zvýraznenie3 2" xfId="44"/>
    <cellStyle name="60 % - zvýraznenie4" xfId="45"/>
    <cellStyle name="60 % - zvýraznenie4 2" xfId="46"/>
    <cellStyle name="60 % - zvýraznenie5" xfId="47"/>
    <cellStyle name="60 % - zvýraznenie5 2" xfId="48"/>
    <cellStyle name="60 % - zvýraznenie6" xfId="49"/>
    <cellStyle name="60 % - zvýraznenie6 2" xfId="50"/>
    <cellStyle name="Akcia" xfId="51"/>
    <cellStyle name="Cena_Sk" xfId="52"/>
    <cellStyle name="Comma [0]" xfId="53"/>
    <cellStyle name="Currency [0]" xfId="54"/>
    <cellStyle name="Comma" xfId="55"/>
    <cellStyle name="Comma [0]" xfId="56"/>
    <cellStyle name="Čiarka 2" xfId="57"/>
    <cellStyle name="Čiarka 3" xfId="58"/>
    <cellStyle name="Čiarka 4" xfId="59"/>
    <cellStyle name="Čiarka 5" xfId="60"/>
    <cellStyle name="Čiarka 6" xfId="61"/>
    <cellStyle name="Date" xfId="62"/>
    <cellStyle name="Dobrá" xfId="63"/>
    <cellStyle name="Dobrá 2" xfId="64"/>
    <cellStyle name="Euro" xfId="65"/>
    <cellStyle name="Fixed" xfId="66"/>
    <cellStyle name="Heading1" xfId="67"/>
    <cellStyle name="Heading2" xfId="68"/>
    <cellStyle name="Kontrolná bunka" xfId="69"/>
    <cellStyle name="Kontrolná bunka 2" xfId="70"/>
    <cellStyle name="Currency" xfId="71"/>
    <cellStyle name="Currency [0]" xfId="72"/>
    <cellStyle name="Nadpis 1" xfId="73"/>
    <cellStyle name="Nadpis 1 2" xfId="74"/>
    <cellStyle name="Nadpis 2" xfId="75"/>
    <cellStyle name="Nadpis 2 2" xfId="76"/>
    <cellStyle name="Nadpis 3" xfId="77"/>
    <cellStyle name="Nadpis 3 2" xfId="78"/>
    <cellStyle name="Nadpis 4" xfId="79"/>
    <cellStyle name="Nadpis 4 2" xfId="80"/>
    <cellStyle name="Nazov" xfId="81"/>
    <cellStyle name="Neutrálna" xfId="82"/>
    <cellStyle name="Neutrálna 2" xfId="83"/>
    <cellStyle name="Normal_Book1" xfId="84"/>
    <cellStyle name="Normálna 10" xfId="85"/>
    <cellStyle name="Normálna 11" xfId="86"/>
    <cellStyle name="Normálna 12" xfId="87"/>
    <cellStyle name="Normálna 13" xfId="88"/>
    <cellStyle name="Normálna 14" xfId="89"/>
    <cellStyle name="Normálna 15" xfId="90"/>
    <cellStyle name="Normálna 16" xfId="91"/>
    <cellStyle name="Normálna 17" xfId="92"/>
    <cellStyle name="Normálna 18" xfId="93"/>
    <cellStyle name="Normálna 2" xfId="94"/>
    <cellStyle name="Normálna 2 2" xfId="95"/>
    <cellStyle name="Normálna 3" xfId="96"/>
    <cellStyle name="Normálna 3 2" xfId="97"/>
    <cellStyle name="Normálna 3 3" xfId="98"/>
    <cellStyle name="Normálna 3 4" xfId="99"/>
    <cellStyle name="Normálna 3 5" xfId="100"/>
    <cellStyle name="Normálna 3 6" xfId="101"/>
    <cellStyle name="Normálna 4" xfId="102"/>
    <cellStyle name="Normálna 4 2" xfId="103"/>
    <cellStyle name="Normálna 5" xfId="104"/>
    <cellStyle name="Normálna 5 2" xfId="105"/>
    <cellStyle name="Normálna 6" xfId="106"/>
    <cellStyle name="Normálna 7" xfId="107"/>
    <cellStyle name="Normálna 8" xfId="108"/>
    <cellStyle name="Normálna 9" xfId="109"/>
    <cellStyle name="normálne_06 SF Spolu PLNENIE 1-6 2012    11 07 2012" xfId="110"/>
    <cellStyle name="normálne_AA1_spôsoby vymáhania_12_10 " xfId="111"/>
    <cellStyle name="normálne_Časový vývoj SP od roku 95 - 2001" xfId="112"/>
    <cellStyle name="normálne_Hárok1" xfId="113"/>
    <cellStyle name="normálne_Mesač.prehľad P aV apríl 2006" xfId="114"/>
    <cellStyle name="normálne_nový výkaz upravený " xfId="115"/>
    <cellStyle name="normálne_plnenie 2013" xfId="116"/>
    <cellStyle name="normálne_plnenie investície 2006" xfId="117"/>
    <cellStyle name="normálne_Prílohy č. 1a ... (tvorba fondov 2007)" xfId="118"/>
    <cellStyle name="normálne_Prílohy k správe k 30.11.2010 - ústredie" xfId="119"/>
    <cellStyle name="normálne_RO máj 2013" xfId="120"/>
    <cellStyle name="normálne_Skutočnosť k 31.8.2010 - vzorce" xfId="121"/>
    <cellStyle name="normálne_Skutočnosť k 31.8.2010 - vzorce 2" xfId="122"/>
    <cellStyle name="normálne_Výdavky ZFNP 2007 - do správy" xfId="123"/>
    <cellStyle name="normálne_Zdravotnícke zariadenia ku dňu 31.12.2005" xfId="124"/>
    <cellStyle name="normálne_Zošit2" xfId="125"/>
    <cellStyle name="normální 2" xfId="126"/>
    <cellStyle name="normální_15.6.07 východ.+rozpočet 08-10" xfId="127"/>
    <cellStyle name="Percent" xfId="128"/>
    <cellStyle name="Percentá 2" xfId="129"/>
    <cellStyle name="Percentá 3" xfId="130"/>
    <cellStyle name="Percentá 4" xfId="131"/>
    <cellStyle name="Percentá 5" xfId="132"/>
    <cellStyle name="Popis" xfId="133"/>
    <cellStyle name="Poznámka" xfId="134"/>
    <cellStyle name="Poznámka 2" xfId="135"/>
    <cellStyle name="Prepojená bunka" xfId="136"/>
    <cellStyle name="Prepojená bunka 2" xfId="137"/>
    <cellStyle name="ProductNo." xfId="138"/>
    <cellStyle name="Spolu" xfId="139"/>
    <cellStyle name="Spolu 2" xfId="140"/>
    <cellStyle name="Text upozornenia" xfId="141"/>
    <cellStyle name="Text upozornenia 2" xfId="142"/>
    <cellStyle name="Titul" xfId="143"/>
    <cellStyle name="Total" xfId="144"/>
    <cellStyle name="Upozornenie" xfId="145"/>
    <cellStyle name="Vstup" xfId="146"/>
    <cellStyle name="Vstup 2" xfId="147"/>
    <cellStyle name="Výpočet" xfId="148"/>
    <cellStyle name="Výpočet 2" xfId="149"/>
    <cellStyle name="Výstup" xfId="150"/>
    <cellStyle name="Výstup 2" xfId="151"/>
    <cellStyle name="Vysvetľujúci text" xfId="152"/>
    <cellStyle name="Vysvetľujúci text 2" xfId="153"/>
    <cellStyle name="Zlá" xfId="154"/>
    <cellStyle name="Zlá 2" xfId="155"/>
    <cellStyle name="Zvýraznenie1" xfId="156"/>
    <cellStyle name="Zvýraznenie1 2" xfId="157"/>
    <cellStyle name="Zvýraznenie2" xfId="158"/>
    <cellStyle name="Zvýraznenie2 2" xfId="159"/>
    <cellStyle name="Zvýraznenie3" xfId="160"/>
    <cellStyle name="Zvýraznenie3 2" xfId="161"/>
    <cellStyle name="Zvýraznenie4" xfId="162"/>
    <cellStyle name="Zvýraznenie4 2" xfId="163"/>
    <cellStyle name="Zvýraznenie5" xfId="164"/>
    <cellStyle name="Zvýraznenie5 2" xfId="165"/>
    <cellStyle name="Zvýraznenie6" xfId="166"/>
    <cellStyle name="Zvýraznenie6 2" xfId="167"/>
  </cellStyles>
  <dxfs count="2">
    <dxf>
      <font>
        <color indexed="50"/>
      </font>
    </dxf>
    <dxf>
      <font>
        <color indexed="5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chartsheet" Target="chartsheets/sheet1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externalLink" Target="externalLinks/externalLink6.xml" /><Relationship Id="rId35" Type="http://schemas.openxmlformats.org/officeDocument/2006/relationships/externalLink" Target="externalLinks/externalLink7.xml" /><Relationship Id="rId36" Type="http://schemas.openxmlformats.org/officeDocument/2006/relationships/externalLink" Target="externalLinks/externalLink8.xml" /><Relationship Id="rId37" Type="http://schemas.openxmlformats.org/officeDocument/2006/relationships/externalLink" Target="externalLinks/externalLink9.xml" /><Relationship Id="rId3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6325"/>
          <c:w val="0.976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'[7]graf'!$B$8</c:f>
              <c:strCache>
                <c:ptCount val="1"/>
                <c:pt idx="0">
                  <c:v>rozpis rozpočtu príjmov na rok 2013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dPt>
            <c:idx val="1"/>
            <c:spPr>
              <a:solidFill>
                <a:srgbClr val="558ED5"/>
              </a:solidFill>
              <a:ln w="25400">
                <a:solidFill>
                  <a:srgbClr val="3366FF"/>
                </a:solidFill>
                <a:prstDash val="dash"/>
              </a:ln>
            </c:spPr>
            <c:marker>
              <c:size val="7"/>
              <c:spPr>
                <a:solidFill>
                  <a:srgbClr val="33CCCC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'[7]graf'!$C$4:$N$4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'[7]graf'!$C$8:$N$8</c:f>
              <c:numCache>
                <c:ptCount val="12"/>
                <c:pt idx="0">
                  <c:v>462908.250808396</c:v>
                </c:pt>
                <c:pt idx="1">
                  <c:v>471129.6215413961</c:v>
                </c:pt>
                <c:pt idx="2">
                  <c:v>463984.66102909495</c:v>
                </c:pt>
                <c:pt idx="3">
                  <c:v>474622.78058873944</c:v>
                </c:pt>
                <c:pt idx="4">
                  <c:v>488371.38375856745</c:v>
                </c:pt>
                <c:pt idx="5">
                  <c:v>490410.09239875333</c:v>
                </c:pt>
                <c:pt idx="6">
                  <c:v>503527.6657060095</c:v>
                </c:pt>
                <c:pt idx="7">
                  <c:v>497690.41994693194</c:v>
                </c:pt>
                <c:pt idx="8">
                  <c:v>481940.7004325892</c:v>
                </c:pt>
                <c:pt idx="9">
                  <c:v>498911.67833654693</c:v>
                </c:pt>
                <c:pt idx="10">
                  <c:v>492900.67282766104</c:v>
                </c:pt>
                <c:pt idx="11">
                  <c:v>590502.707625313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'[7]graf'!$B$9</c:f>
              <c:strCache>
                <c:ptCount val="1"/>
                <c:pt idx="0">
                  <c:v>príjmy od EAO spolu rok 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'[7]graf'!$C$4:$N$4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'[7]graf'!$C$9:$N$9</c:f>
              <c:numCache>
                <c:ptCount val="12"/>
                <c:pt idx="0">
                  <c:v>451707</c:v>
                </c:pt>
                <c:pt idx="1">
                  <c:v>453534</c:v>
                </c:pt>
                <c:pt idx="2">
                  <c:v>443417</c:v>
                </c:pt>
                <c:pt idx="3">
                  <c:v>477328</c:v>
                </c:pt>
                <c:pt idx="4">
                  <c:v>480751</c:v>
                </c:pt>
                <c:pt idx="5">
                  <c:v>482171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'[7]graf'!$B$10</c:f>
              <c:strCache>
                <c:ptCount val="1"/>
                <c:pt idx="0">
                  <c:v>príjmy od EAO spolu rok 2011 bez oddlženia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'[7]graf'!$C$4:$N$4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'[7]graf'!$C$10:$N$10</c:f>
              <c:numCache>
                <c:ptCount val="12"/>
                <c:pt idx="0">
                  <c:v>413261</c:v>
                </c:pt>
                <c:pt idx="1">
                  <c:v>405617</c:v>
                </c:pt>
                <c:pt idx="2">
                  <c:v>430883</c:v>
                </c:pt>
                <c:pt idx="3">
                  <c:v>421427</c:v>
                </c:pt>
                <c:pt idx="4">
                  <c:v>437860</c:v>
                </c:pt>
                <c:pt idx="5">
                  <c:v>439195</c:v>
                </c:pt>
                <c:pt idx="6">
                  <c:v>447037</c:v>
                </c:pt>
                <c:pt idx="7">
                  <c:v>446355</c:v>
                </c:pt>
                <c:pt idx="8">
                  <c:v>431593</c:v>
                </c:pt>
                <c:pt idx="9">
                  <c:v>449599</c:v>
                </c:pt>
                <c:pt idx="10">
                  <c:v>442321</c:v>
                </c:pt>
                <c:pt idx="11">
                  <c:v>538382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'[7]graf'!$B$11</c:f>
              <c:strCache>
                <c:ptCount val="1"/>
                <c:pt idx="0">
                  <c:v>príjmy od EAO spolu rok 2011 vrátane oddlženia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'[7]graf'!$C$4:$N$4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'[7]graf'!$C$11:$N$11</c:f>
              <c:numCache>
                <c:ptCount val="12"/>
                <c:pt idx="0">
                  <c:v>413261</c:v>
                </c:pt>
                <c:pt idx="1">
                  <c:v>405617</c:v>
                </c:pt>
                <c:pt idx="2">
                  <c:v>430883</c:v>
                </c:pt>
                <c:pt idx="3">
                  <c:v>421427</c:v>
                </c:pt>
                <c:pt idx="4">
                  <c:v>437860</c:v>
                </c:pt>
                <c:pt idx="5">
                  <c:v>439195</c:v>
                </c:pt>
                <c:pt idx="6">
                  <c:v>447037</c:v>
                </c:pt>
                <c:pt idx="7">
                  <c:v>446355</c:v>
                </c:pt>
                <c:pt idx="8">
                  <c:v>431593</c:v>
                </c:pt>
                <c:pt idx="9">
                  <c:v>508667</c:v>
                </c:pt>
                <c:pt idx="10">
                  <c:v>442321</c:v>
                </c:pt>
                <c:pt idx="11">
                  <c:v>538382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'[7]graf'!$B$12</c:f>
              <c:strCache>
                <c:ptCount val="1"/>
                <c:pt idx="0">
                  <c:v>príjmy od EAO spolu rok 2012 vrátane oddĺženia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808000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'[7]graf'!$C$4:$N$4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'[7]graf'!$C$12:$N$12</c:f>
              <c:numCache>
                <c:ptCount val="12"/>
                <c:pt idx="0">
                  <c:v>445863</c:v>
                </c:pt>
                <c:pt idx="1">
                  <c:v>436816</c:v>
                </c:pt>
                <c:pt idx="2">
                  <c:v>427059.55717000004</c:v>
                </c:pt>
                <c:pt idx="3">
                  <c:v>438139.44282999996</c:v>
                </c:pt>
                <c:pt idx="4">
                  <c:v>448976</c:v>
                </c:pt>
                <c:pt idx="5">
                  <c:v>451458</c:v>
                </c:pt>
                <c:pt idx="6">
                  <c:v>467118.80834000005</c:v>
                </c:pt>
                <c:pt idx="7">
                  <c:v>459276</c:v>
                </c:pt>
                <c:pt idx="8">
                  <c:v>443517</c:v>
                </c:pt>
                <c:pt idx="9">
                  <c:v>457603</c:v>
                </c:pt>
                <c:pt idx="10">
                  <c:v>453280</c:v>
                </c:pt>
                <c:pt idx="11">
                  <c:v>551704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'[7]graf'!$B$13</c:f>
              <c:strCache>
                <c:ptCount val="1"/>
                <c:pt idx="0">
                  <c:v>príjmy od EAO spolu rok 2012 bez  oddĺženia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'[7]graf'!$C$4:$N$4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'[7]graf'!$C$13:$N$13</c:f>
              <c:numCache>
                <c:ptCount val="12"/>
                <c:pt idx="0">
                  <c:v>445863</c:v>
                </c:pt>
                <c:pt idx="1">
                  <c:v>436816</c:v>
                </c:pt>
                <c:pt idx="2">
                  <c:v>427059.55717000004</c:v>
                </c:pt>
                <c:pt idx="3">
                  <c:v>438139.44282999996</c:v>
                </c:pt>
                <c:pt idx="4">
                  <c:v>448976</c:v>
                </c:pt>
                <c:pt idx="5">
                  <c:v>451458</c:v>
                </c:pt>
                <c:pt idx="6">
                  <c:v>467118.80834000005</c:v>
                </c:pt>
                <c:pt idx="7">
                  <c:v>459276</c:v>
                </c:pt>
                <c:pt idx="8">
                  <c:v>443517</c:v>
                </c:pt>
                <c:pt idx="9">
                  <c:v>457603</c:v>
                </c:pt>
                <c:pt idx="10">
                  <c:v>453280</c:v>
                </c:pt>
                <c:pt idx="11">
                  <c:v>541304</c:v>
                </c:pt>
              </c:numCache>
            </c:numRef>
          </c:val>
          <c:smooth val="0"/>
        </c:ser>
        <c:marker val="1"/>
        <c:axId val="66743234"/>
        <c:axId val="43342915"/>
      </c:lineChart>
      <c:catAx>
        <c:axId val="66743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42915"/>
        <c:crossesAt val="0"/>
        <c:auto val="1"/>
        <c:lblOffset val="100"/>
        <c:tickLblSkip val="1"/>
        <c:noMultiLvlLbl val="0"/>
      </c:catAx>
      <c:valAx>
        <c:axId val="43342915"/>
        <c:scaling>
          <c:orientation val="minMax"/>
          <c:max val="605000"/>
          <c:min val="38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43234"/>
        <c:crossesAt val="1"/>
        <c:crossBetween val="between"/>
        <c:dispUnits/>
        <c:majorUnit val="20000"/>
        <c:minorUnit val="20000"/>
      </c:valAx>
      <c:spPr>
        <a:noFill/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545"/>
          <c:y val="0.9"/>
          <c:w val="0.92775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Pohľadávky na poistnom a príspevkoch na SDS celkom (účet 316) v tis. Eur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25"/>
          <c:y val="0.203"/>
          <c:w val="0.9057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'[8]Vývoj pohľadávok'!$B$37:$B$45</c:f>
              <c:strCache>
                <c:ptCount val="9"/>
                <c:pt idx="0">
                  <c:v>k 31.12.2010</c:v>
                </c:pt>
                <c:pt idx="1">
                  <c:v> k 31.12.2011</c:v>
                </c:pt>
                <c:pt idx="2">
                  <c:v>k 31.12.2012</c:v>
                </c:pt>
                <c:pt idx="3">
                  <c:v>k 31.1.2013</c:v>
                </c:pt>
                <c:pt idx="4">
                  <c:v>k 28.2.2013</c:v>
                </c:pt>
                <c:pt idx="5">
                  <c:v>k 31.3.2013</c:v>
                </c:pt>
                <c:pt idx="6">
                  <c:v>k 30.4.2013</c:v>
                </c:pt>
                <c:pt idx="7">
                  <c:v>k 31.5.2013</c:v>
                </c:pt>
                <c:pt idx="8">
                  <c:v>k 30.6.2013</c:v>
                </c:pt>
              </c:strCache>
            </c:strRef>
          </c:cat>
          <c:val>
            <c:numRef>
              <c:f>'[8]Vývoj pohľadávok'!$C$37:$C$45</c:f>
              <c:numCache>
                <c:ptCount val="9"/>
                <c:pt idx="0">
                  <c:v>823205</c:v>
                </c:pt>
                <c:pt idx="1">
                  <c:v>563760.21517</c:v>
                </c:pt>
                <c:pt idx="2">
                  <c:v>595319.5196600001</c:v>
                </c:pt>
                <c:pt idx="3">
                  <c:v>647672.49306</c:v>
                </c:pt>
                <c:pt idx="4">
                  <c:v>595223.2899799999</c:v>
                </c:pt>
                <c:pt idx="5">
                  <c:v>621116.0278699996</c:v>
                </c:pt>
                <c:pt idx="6">
                  <c:v>645002.68108</c:v>
                </c:pt>
                <c:pt idx="7">
                  <c:v>657829.44439</c:v>
                </c:pt>
                <c:pt idx="8">
                  <c:v>664077.94733</c:v>
                </c:pt>
              </c:numCache>
            </c:numRef>
          </c:val>
        </c:ser>
        <c:axId val="65826052"/>
        <c:axId val="50834949"/>
      </c:barChart>
      <c:catAx>
        <c:axId val="65826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26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34949"/>
        <c:crosses val="autoZero"/>
        <c:auto val="1"/>
        <c:lblOffset val="100"/>
        <c:tickLblSkip val="1"/>
        <c:noMultiLvlLbl val="0"/>
      </c:catAx>
      <c:valAx>
        <c:axId val="50834949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8260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Časový vývoj použitia správneho fondu v jednotlivých mesiacoch v roku 2012 a 2013</a:t>
            </a:r>
          </a:p>
        </c:rich>
      </c:tx>
      <c:layout>
        <c:manualLayout>
          <c:xMode val="factor"/>
          <c:yMode val="factor"/>
          <c:x val="0.0017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10475"/>
          <c:w val="0.961"/>
          <c:h val="0.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'[9]zdroj'!$A$13</c:f>
              <c:strCache>
                <c:ptCount val="1"/>
                <c:pt idx="0">
                  <c:v>Správny fond v roku 2012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'[9]zdroj'!$B$12:$G$12</c:f>
              <c:strCache>
                <c:ptCount val="6"/>
                <c:pt idx="0">
                  <c:v> Január </c:v>
                </c:pt>
                <c:pt idx="1">
                  <c:v> Február 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</c:strCache>
            </c:strRef>
          </c:cat>
          <c:val>
            <c:numRef>
              <c:f>'[9]zdroj'!$B$13:$G$13</c:f>
              <c:numCache>
                <c:ptCount val="6"/>
                <c:pt idx="0">
                  <c:v>8606667</c:v>
                </c:pt>
                <c:pt idx="1">
                  <c:v>8662871</c:v>
                </c:pt>
                <c:pt idx="2">
                  <c:v>8342284</c:v>
                </c:pt>
                <c:pt idx="3">
                  <c:v>9988998</c:v>
                </c:pt>
                <c:pt idx="4">
                  <c:v>8359113</c:v>
                </c:pt>
                <c:pt idx="5">
                  <c:v>8434884</c:v>
                </c:pt>
              </c:numCache>
            </c:numRef>
          </c:val>
        </c:ser>
        <c:ser>
          <c:idx val="2"/>
          <c:order val="1"/>
          <c:tx>
            <c:strRef>
              <c:f>'[9]zdroj'!$A$14</c:f>
              <c:strCache>
                <c:ptCount val="1"/>
                <c:pt idx="0">
                  <c:v>Správny fond v roku 2013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'[9]zdroj'!$B$12:$G$12</c:f>
              <c:strCache>
                <c:ptCount val="6"/>
                <c:pt idx="0">
                  <c:v> Január </c:v>
                </c:pt>
                <c:pt idx="1">
                  <c:v> Február 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</c:strCache>
            </c:strRef>
          </c:cat>
          <c:val>
            <c:numRef>
              <c:f>'[9]zdroj'!$B$14:$G$14</c:f>
              <c:numCache>
                <c:ptCount val="6"/>
                <c:pt idx="0">
                  <c:v>11572878</c:v>
                </c:pt>
                <c:pt idx="1">
                  <c:v>5229443</c:v>
                </c:pt>
                <c:pt idx="2">
                  <c:v>7700431</c:v>
                </c:pt>
                <c:pt idx="3">
                  <c:v>8639271</c:v>
                </c:pt>
                <c:pt idx="4">
                  <c:v>8655832</c:v>
                </c:pt>
                <c:pt idx="5">
                  <c:v>7927273</c:v>
                </c:pt>
              </c:numCache>
            </c:numRef>
          </c:val>
        </c:ser>
        <c:axId val="15937350"/>
        <c:axId val="29294791"/>
      </c:barChart>
      <c:catAx>
        <c:axId val="15937350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>
            <c:manualLayout>
              <c:xMode val="factor"/>
              <c:yMode val="factor"/>
              <c:x val="0.16425"/>
              <c:y val="-0.15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94791"/>
        <c:crosses val="autoZero"/>
        <c:auto val="1"/>
        <c:lblOffset val="100"/>
        <c:tickLblSkip val="1"/>
        <c:noMultiLvlLbl val="0"/>
      </c:catAx>
      <c:valAx>
        <c:axId val="292947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373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525"/>
          <c:y val="0.86275"/>
          <c:w val="0.4295"/>
          <c:h val="0.0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fitToHeight="0" fitToWidth="0"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0.2845</cdr:x>
      <cdr:y>0.0065</cdr:y>
    </cdr:from>
    <cdr:to>
      <cdr:x>0.775</cdr:x>
      <cdr:y>0.084</cdr:y>
    </cdr:to>
    <cdr:sp>
      <cdr:nvSpPr>
        <cdr:cNvPr id="1" name="BlokTextu 1"/>
        <cdr:cNvSpPr txBox="1">
          <a:spLocks noChangeArrowheads="1"/>
        </cdr:cNvSpPr>
      </cdr:nvSpPr>
      <cdr:spPr>
        <a:xfrm>
          <a:off x="3857625" y="47625"/>
          <a:ext cx="66579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Výber poistného a príspevkov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na SDS od EAO v tis. Eur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22</xdr:col>
      <xdr:colOff>161925</xdr:colOff>
      <xdr:row>50</xdr:row>
      <xdr:rowOff>57150</xdr:rowOff>
    </xdr:to>
    <xdr:graphicFrame>
      <xdr:nvGraphicFramePr>
        <xdr:cNvPr id="1" name="Graf 3"/>
        <xdr:cNvGraphicFramePr/>
      </xdr:nvGraphicFramePr>
      <xdr:xfrm>
        <a:off x="0" y="161925"/>
        <a:ext cx="13573125" cy="799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Graf 6"/>
        <xdr:cNvGraphicFramePr/>
      </xdr:nvGraphicFramePr>
      <xdr:xfrm>
        <a:off x="609600" y="876300"/>
        <a:ext cx="78771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38100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38100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38100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38100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pas\priklady%20-%20Excel%20II\cvicne%20soubory\citlivostni%20analyz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obert%20Pecha&#269;\Dokumenty\Excel%20III\moje\pokroc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ahaservice\materialy\Dokumenty\excel\cvic\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-dejczoova_e\AppData\Local\Microsoft\Windows\Temporary%20Internet%20Files\Content.Outlook\PUCJRSDW\rozdelenie%20zam.%20pobo&#269;iek\Gopas\priklady%20-%20Excel%20II\cvicne%20soubory\citlivostni%20analyz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excel\cvic\TE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y\excel\cvic\TES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martina%20excel\skuto&#269;nos&#357;%202013\graf%202013\Janu&#225;r%20a&#382;%20apr&#237;l-kredity%202013%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rkasova_k\Local%20Settings\Temporary%20Internet%20Files\Content.Outlook\JV7XLEKH\Preh&#318;ady%20k%20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brucknerova_j\Moje%20dokumenty\Jarmila\Rozbory\rok%202013\plnenie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15">
        <row r="15">
          <cell r="E15">
            <v>3199930.7308359966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Hárok1"/>
    </sheetNames>
    <sheetDataSet>
      <sheetData sheetId="0">
        <row r="4">
          <cell r="C4" t="str">
            <v>január </v>
          </cell>
          <cell r="D4" t="str">
            <v>február</v>
          </cell>
          <cell r="E4" t="str">
            <v>marec</v>
          </cell>
          <cell r="F4" t="str">
            <v>apríl</v>
          </cell>
          <cell r="G4" t="str">
            <v>máj</v>
          </cell>
          <cell r="H4" t="str">
            <v>jún</v>
          </cell>
          <cell r="I4" t="str">
            <v>júl</v>
          </cell>
          <cell r="J4" t="str">
            <v>august</v>
          </cell>
          <cell r="K4" t="str">
            <v>september</v>
          </cell>
          <cell r="L4" t="str">
            <v>október</v>
          </cell>
          <cell r="M4" t="str">
            <v>november</v>
          </cell>
          <cell r="N4" t="str">
            <v>december</v>
          </cell>
        </row>
        <row r="8">
          <cell r="B8" t="str">
            <v>rozpis rozpočtu príjmov na rok 2013</v>
          </cell>
          <cell r="C8">
            <v>462908.250808396</v>
          </cell>
          <cell r="D8">
            <v>471129.6215413961</v>
          </cell>
          <cell r="E8">
            <v>463984.66102909495</v>
          </cell>
          <cell r="F8">
            <v>474622.78058873944</v>
          </cell>
          <cell r="G8">
            <v>488371.38375856745</v>
          </cell>
          <cell r="H8">
            <v>490410.09239875333</v>
          </cell>
          <cell r="I8">
            <v>503527.6657060095</v>
          </cell>
          <cell r="J8">
            <v>497690.41994693194</v>
          </cell>
          <cell r="K8">
            <v>481940.7004325892</v>
          </cell>
          <cell r="L8">
            <v>498911.67833654693</v>
          </cell>
          <cell r="M8">
            <v>492900.67282766104</v>
          </cell>
          <cell r="N8">
            <v>590502.707625313</v>
          </cell>
        </row>
        <row r="9">
          <cell r="B9" t="str">
            <v>príjmy od EAO spolu rok 2013</v>
          </cell>
          <cell r="C9">
            <v>451707</v>
          </cell>
          <cell r="D9">
            <v>453534</v>
          </cell>
          <cell r="E9">
            <v>443417</v>
          </cell>
          <cell r="F9">
            <v>477328</v>
          </cell>
          <cell r="G9">
            <v>480751</v>
          </cell>
          <cell r="H9">
            <v>482171</v>
          </cell>
        </row>
        <row r="10">
          <cell r="B10" t="str">
            <v>príjmy od EAO spolu rok 2011 bez oddlženia</v>
          </cell>
          <cell r="C10">
            <v>413261</v>
          </cell>
          <cell r="D10">
            <v>405617</v>
          </cell>
          <cell r="E10">
            <v>430883</v>
          </cell>
          <cell r="F10">
            <v>421427</v>
          </cell>
          <cell r="G10">
            <v>437860</v>
          </cell>
          <cell r="H10">
            <v>439195</v>
          </cell>
          <cell r="I10">
            <v>447037</v>
          </cell>
          <cell r="J10">
            <v>446355</v>
          </cell>
          <cell r="K10">
            <v>431593</v>
          </cell>
          <cell r="L10">
            <v>449599</v>
          </cell>
          <cell r="M10">
            <v>442321</v>
          </cell>
          <cell r="N10">
            <v>538382</v>
          </cell>
        </row>
        <row r="11">
          <cell r="B11" t="str">
            <v>príjmy od EAO spolu rok 2011 vrátane oddlženia</v>
          </cell>
          <cell r="C11">
            <v>413261</v>
          </cell>
          <cell r="D11">
            <v>405617</v>
          </cell>
          <cell r="E11">
            <v>430883</v>
          </cell>
          <cell r="F11">
            <v>421427</v>
          </cell>
          <cell r="G11">
            <v>437860</v>
          </cell>
          <cell r="H11">
            <v>439195</v>
          </cell>
          <cell r="I11">
            <v>447037</v>
          </cell>
          <cell r="J11">
            <v>446355</v>
          </cell>
          <cell r="K11">
            <v>431593</v>
          </cell>
          <cell r="L11">
            <v>508667</v>
          </cell>
          <cell r="M11">
            <v>442321</v>
          </cell>
          <cell r="N11">
            <v>538382</v>
          </cell>
        </row>
        <row r="12">
          <cell r="B12" t="str">
            <v>príjmy od EAO spolu rok 2012 vrátane oddĺženia</v>
          </cell>
          <cell r="C12">
            <v>445863</v>
          </cell>
          <cell r="D12">
            <v>436816</v>
          </cell>
          <cell r="E12">
            <v>427059.55717000004</v>
          </cell>
          <cell r="F12">
            <v>438139.44282999996</v>
          </cell>
          <cell r="G12">
            <v>448976</v>
          </cell>
          <cell r="H12">
            <v>451458</v>
          </cell>
          <cell r="I12">
            <v>467118.80834000005</v>
          </cell>
          <cell r="J12">
            <v>459276</v>
          </cell>
          <cell r="K12">
            <v>443517</v>
          </cell>
          <cell r="L12">
            <v>457603</v>
          </cell>
          <cell r="M12">
            <v>453280</v>
          </cell>
          <cell r="N12">
            <v>551704</v>
          </cell>
        </row>
        <row r="13">
          <cell r="B13" t="str">
            <v>príjmy od EAO spolu rok 2012 bez  oddĺženia</v>
          </cell>
          <cell r="C13">
            <v>445863</v>
          </cell>
          <cell r="D13">
            <v>436816</v>
          </cell>
          <cell r="E13">
            <v>427059.55717000004</v>
          </cell>
          <cell r="F13">
            <v>438139.44282999996</v>
          </cell>
          <cell r="G13">
            <v>448976</v>
          </cell>
          <cell r="H13">
            <v>451458</v>
          </cell>
          <cell r="I13">
            <v>467118.80834000005</v>
          </cell>
          <cell r="J13">
            <v>459276</v>
          </cell>
          <cell r="K13">
            <v>443517</v>
          </cell>
          <cell r="L13">
            <v>457603</v>
          </cell>
          <cell r="M13">
            <v>453280</v>
          </cell>
          <cell r="N13">
            <v>541304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ývoj pohľadávok_2013"/>
      <sheetName val="Vývoj pohľadávok"/>
      <sheetName val="graf pohľadávky"/>
      <sheetName val="Stav pohľ.podľa poboč.02_13"/>
      <sheetName val="Stav pohľ.podľa poboč.04_13."/>
      <sheetName val="Stav pohľ.podľa poboč.04_13 (2"/>
      <sheetName val="Stav pohľ.podľa poboč.05_13"/>
      <sheetName val="Stav pohľ.podľa poboč.05_13 (2"/>
      <sheetName val="Stav pohľ.podľa poboč.03_13 "/>
      <sheetName val="Stav pohľ.podľa poboč.03_13 (2"/>
      <sheetName val="Stav pohľ.podľa poboč(12 12"/>
      <sheetName val="Stav pohľ.podľa poboč(12 12 (2"/>
      <sheetName val="Stav pohľ.podľa poboč(11_12)"/>
      <sheetName val="Stav pohľ.podľa poboč(12_12"/>
      <sheetName val="Stav pohľ.podľa poboč.(10_12)"/>
      <sheetName val="Stav pohľ.podľa poboč.(10_1 (2"/>
      <sheetName val="Stav pohľ.podľa poboč.(09_12)"/>
      <sheetName val="Stav pohľ.podľa poboč.(09_1 (2"/>
      <sheetName val="Stav pohľ.podľa poboč.(08_1 (2"/>
      <sheetName val="Stav pohľadávok podľa poboč (2"/>
      <sheetName val="Stav pohľ podľa poboč (2"/>
      <sheetName val="Pohľ.podľa spôsobov vymáhania"/>
      <sheetName val="Exekučné návrhy_31_03_13"/>
      <sheetName val="Vydané rozhodnutia SK "/>
      <sheetName val="Mandátna správa 2012"/>
      <sheetName val="Mandátna správa_2013"/>
      <sheetName val="Pohľadávky voči  ZZ"/>
      <sheetName val="Pohľadávky podľa pobočiek  ZZ"/>
    </sheetNames>
    <sheetDataSet>
      <sheetData sheetId="1">
        <row r="37">
          <cell r="B37" t="str">
            <v>k 31.12.2010</v>
          </cell>
          <cell r="C37">
            <v>823205</v>
          </cell>
        </row>
        <row r="38">
          <cell r="B38" t="str">
            <v> k 31.12.2011</v>
          </cell>
          <cell r="C38">
            <v>563760.21517</v>
          </cell>
        </row>
        <row r="39">
          <cell r="B39" t="str">
            <v>k 31.12.2012</v>
          </cell>
          <cell r="C39">
            <v>595319.5196600001</v>
          </cell>
        </row>
        <row r="40">
          <cell r="B40" t="str">
            <v>k 31.1.2013</v>
          </cell>
          <cell r="C40">
            <v>647672.49306</v>
          </cell>
        </row>
        <row r="41">
          <cell r="B41" t="str">
            <v>k 28.2.2013</v>
          </cell>
          <cell r="C41">
            <v>595223.2899799999</v>
          </cell>
        </row>
        <row r="42">
          <cell r="B42" t="str">
            <v>k 31.3.2013</v>
          </cell>
          <cell r="C42">
            <v>621116.0278699996</v>
          </cell>
        </row>
        <row r="43">
          <cell r="B43" t="str">
            <v>k 30.4.2013</v>
          </cell>
          <cell r="C43">
            <v>645002.68108</v>
          </cell>
        </row>
        <row r="44">
          <cell r="B44" t="str">
            <v>k 31.5.2013</v>
          </cell>
          <cell r="C44">
            <v>657829.44439</v>
          </cell>
        </row>
        <row r="45">
          <cell r="B45" t="str">
            <v>k 30.6.2013</v>
          </cell>
          <cell r="C45">
            <v>664077.94733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zemky 711001"/>
      <sheetName val="budovy 712"/>
      <sheetName val="dopravné 714"/>
      <sheetName val="SW 711003"/>
      <sheetName val="stroje 713"/>
      <sheetName val="projektová 716"/>
      <sheetName val="stavby 717"/>
      <sheetName val="2012 a 2013"/>
      <sheetName val="Graf"/>
      <sheetName val="spolu 600+700 jún 2013"/>
      <sheetName val="spolu 600 jún 2013"/>
      <sheetName val="spolu 700 jún 2013"/>
      <sheetName val="600 ústredie jún 2013"/>
      <sheetName val="600 pobočky jún 2013"/>
      <sheetName val="objed.a faktúry jún 2013"/>
      <sheetName val="spolu 600+700 máj 2013"/>
      <sheetName val="spolu 600 máj 2013"/>
      <sheetName val="spolu 700 máj 2013"/>
      <sheetName val="600 ústredie máj 2013"/>
      <sheetName val="600 pobočky máj 2013"/>
      <sheetName val="objed.a faktúry máj 2013"/>
      <sheetName val="spolu 600+700 apríl 2013"/>
      <sheetName val="spolu 600 apríl 2013"/>
      <sheetName val="spolu 700 apríl 2013"/>
      <sheetName val="600 ústredie apríl 2013"/>
      <sheetName val="600 pobočky apríl 2013"/>
      <sheetName val="objed.a faktúry apríl 2013"/>
      <sheetName val="spolu 600+700 marec 2013"/>
      <sheetName val="spolu 600 marec 2013"/>
      <sheetName val="spolu 700 marec 2013"/>
      <sheetName val="600 ústredie marec 2013"/>
      <sheetName val="600 pobočky marec 2013"/>
      <sheetName val="objed.a faktúry marec 2013"/>
      <sheetName val="spolu 600+700 február 2013"/>
      <sheetName val="spolu 600 február 2013"/>
      <sheetName val="spolu 700 február 2013"/>
      <sheetName val="600 ústredie február 2013"/>
      <sheetName val="600 pobočky február 2013"/>
      <sheetName val="objed.a faktúry február 2013"/>
      <sheetName val="SF január 2012"/>
      <sheetName val="spolu SF prezentácia"/>
      <sheetName val="príloha č. 11"/>
      <sheetName val="príloha č.3"/>
      <sheetName val="príloha č. 9"/>
      <sheetName val="Hárok2"/>
      <sheetName val="Hárok1"/>
      <sheetName val="Hárok3"/>
      <sheetName val="Hárok4"/>
      <sheetName val="zdroj"/>
      <sheetName val="vzor"/>
      <sheetName val="vzor1"/>
      <sheetName val="Hárok6"/>
    </sheetNames>
    <sheetDataSet>
      <sheetData sheetId="48">
        <row r="12">
          <cell r="B12" t="str">
            <v> Január </v>
          </cell>
          <cell r="C12" t="str">
            <v> Február </v>
          </cell>
          <cell r="D12" t="str">
            <v>Marec</v>
          </cell>
          <cell r="E12" t="str">
            <v>Apríl</v>
          </cell>
          <cell r="F12" t="str">
            <v>Máj</v>
          </cell>
          <cell r="G12" t="str">
            <v>Jún</v>
          </cell>
        </row>
        <row r="13">
          <cell r="A13" t="str">
            <v>Správny fond v roku 2012</v>
          </cell>
          <cell r="B13">
            <v>8606667</v>
          </cell>
          <cell r="C13">
            <v>8662871</v>
          </cell>
          <cell r="D13">
            <v>8342284</v>
          </cell>
          <cell r="E13">
            <v>9988998</v>
          </cell>
          <cell r="F13">
            <v>8359113</v>
          </cell>
          <cell r="G13">
            <v>8434884</v>
          </cell>
        </row>
        <row r="14">
          <cell r="A14" t="str">
            <v>Správny fond v roku 2013</v>
          </cell>
          <cell r="B14">
            <v>11572878</v>
          </cell>
          <cell r="C14">
            <v>5229443</v>
          </cell>
          <cell r="D14">
            <v>7700431</v>
          </cell>
          <cell r="E14">
            <v>8639271</v>
          </cell>
          <cell r="F14">
            <v>8655832</v>
          </cell>
          <cell r="G14">
            <v>7927273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PageLayoutView="0" workbookViewId="0" topLeftCell="A1">
      <selection activeCell="A49" sqref="A49"/>
    </sheetView>
  </sheetViews>
  <sheetFormatPr defaultColWidth="8.00390625" defaultRowHeight="12.75"/>
  <cols>
    <col min="1" max="1" width="50.8515625" style="85" customWidth="1"/>
    <col min="2" max="2" width="17.00390625" style="85" customWidth="1"/>
    <col min="3" max="4" width="17.00390625" style="13" customWidth="1"/>
    <col min="5" max="5" width="18.7109375" style="85" customWidth="1"/>
    <col min="6" max="6" width="17.00390625" style="85" customWidth="1"/>
    <col min="7" max="9" width="10.28125" style="85" customWidth="1"/>
    <col min="10" max="10" width="8.00390625" style="85" customWidth="1"/>
    <col min="11" max="11" width="10.140625" style="85" bestFit="1" customWidth="1"/>
    <col min="12" max="12" width="15.00390625" style="85" customWidth="1"/>
    <col min="13" max="16384" width="8.00390625" style="85" customWidth="1"/>
  </cols>
  <sheetData>
    <row r="1" ht="15">
      <c r="A1" s="219"/>
    </row>
    <row r="3" spans="1:6" ht="15">
      <c r="A3" s="221" t="s">
        <v>196</v>
      </c>
      <c r="B3" s="222"/>
      <c r="C3" s="223"/>
      <c r="D3" s="223"/>
      <c r="E3" s="224"/>
      <c r="F3" s="222"/>
    </row>
    <row r="4" spans="2:6" ht="15">
      <c r="B4" s="222"/>
      <c r="C4" s="223"/>
      <c r="D4" s="223"/>
      <c r="E4" s="222"/>
      <c r="F4" s="222"/>
    </row>
    <row r="5" spans="1:9" ht="15">
      <c r="A5" s="222"/>
      <c r="B5" s="222"/>
      <c r="C5" s="223"/>
      <c r="E5" s="225"/>
      <c r="I5" s="225" t="s">
        <v>3</v>
      </c>
    </row>
    <row r="6" spans="1:9" ht="45">
      <c r="A6" s="226" t="s">
        <v>1</v>
      </c>
      <c r="B6" s="227" t="s">
        <v>197</v>
      </c>
      <c r="C6" s="227" t="s">
        <v>198</v>
      </c>
      <c r="D6" s="227" t="s">
        <v>199</v>
      </c>
      <c r="E6" s="227" t="s">
        <v>200</v>
      </c>
      <c r="F6" s="227" t="s">
        <v>201</v>
      </c>
      <c r="G6" s="228" t="s">
        <v>202</v>
      </c>
      <c r="H6" s="228" t="s">
        <v>203</v>
      </c>
      <c r="I6" s="228" t="s">
        <v>204</v>
      </c>
    </row>
    <row r="7" spans="1:9" ht="15">
      <c r="A7" s="229" t="s">
        <v>0</v>
      </c>
      <c r="B7" s="229">
        <v>1</v>
      </c>
      <c r="C7" s="230">
        <v>2</v>
      </c>
      <c r="D7" s="230">
        <v>3</v>
      </c>
      <c r="E7" s="229">
        <v>4</v>
      </c>
      <c r="F7" s="229">
        <v>5</v>
      </c>
      <c r="G7" s="231">
        <v>6</v>
      </c>
      <c r="H7" s="231">
        <v>7</v>
      </c>
      <c r="I7" s="231">
        <v>8</v>
      </c>
    </row>
    <row r="8" spans="1:9" ht="15">
      <c r="A8" s="232" t="s">
        <v>205</v>
      </c>
      <c r="B8" s="233"/>
      <c r="C8" s="234"/>
      <c r="D8" s="234"/>
      <c r="E8" s="233"/>
      <c r="F8" s="233"/>
      <c r="G8" s="235"/>
      <c r="H8" s="235"/>
      <c r="I8" s="235"/>
    </row>
    <row r="9" spans="1:9" ht="15">
      <c r="A9" s="235" t="s">
        <v>206</v>
      </c>
      <c r="B9" s="236">
        <v>6407850</v>
      </c>
      <c r="C9" s="236">
        <v>6712514</v>
      </c>
      <c r="D9" s="236">
        <v>6679652</v>
      </c>
      <c r="E9" s="236">
        <v>3375121</v>
      </c>
      <c r="F9" s="236">
        <v>3330963</v>
      </c>
      <c r="G9" s="237">
        <v>49.62318141906296</v>
      </c>
      <c r="H9" s="237">
        <v>98.69166172116496</v>
      </c>
      <c r="I9" s="236">
        <v>-44158</v>
      </c>
    </row>
    <row r="10" spans="1:9" ht="15">
      <c r="A10" s="235" t="s">
        <v>207</v>
      </c>
      <c r="B10" s="236">
        <v>1408333</v>
      </c>
      <c r="C10" s="236">
        <v>689099</v>
      </c>
      <c r="D10" s="236">
        <v>792410</v>
      </c>
      <c r="E10" s="236">
        <v>360780</v>
      </c>
      <c r="F10" s="236">
        <v>360783</v>
      </c>
      <c r="G10" s="237">
        <v>52.35575730047497</v>
      </c>
      <c r="H10" s="237">
        <v>100.00083153168136</v>
      </c>
      <c r="I10" s="236">
        <v>3</v>
      </c>
    </row>
    <row r="11" spans="1:9" ht="15">
      <c r="A11" s="235" t="s">
        <v>208</v>
      </c>
      <c r="B11" s="236">
        <v>6433093</v>
      </c>
      <c r="C11" s="236">
        <v>6705243</v>
      </c>
      <c r="D11" s="236">
        <v>6711790</v>
      </c>
      <c r="E11" s="236">
        <v>3319778</v>
      </c>
      <c r="F11" s="236">
        <v>3290804</v>
      </c>
      <c r="G11" s="237">
        <v>49.078072189180915</v>
      </c>
      <c r="H11" s="237">
        <v>99.1272307967581</v>
      </c>
      <c r="I11" s="236">
        <v>-28974</v>
      </c>
    </row>
    <row r="12" spans="1:9" ht="15">
      <c r="A12" s="235" t="s">
        <v>209</v>
      </c>
      <c r="B12" s="236">
        <v>-25243</v>
      </c>
      <c r="C12" s="236">
        <v>7271</v>
      </c>
      <c r="D12" s="236">
        <v>-32138</v>
      </c>
      <c r="E12" s="236">
        <v>55343</v>
      </c>
      <c r="F12" s="236">
        <v>40159</v>
      </c>
      <c r="G12" s="252" t="s">
        <v>182</v>
      </c>
      <c r="H12" s="237">
        <v>72.5638292105596</v>
      </c>
      <c r="I12" s="236">
        <v>-15184</v>
      </c>
    </row>
    <row r="13" spans="1:9" ht="15">
      <c r="A13" s="235" t="s">
        <v>210</v>
      </c>
      <c r="B13" s="236">
        <v>556881</v>
      </c>
      <c r="C13" s="236">
        <v>549312</v>
      </c>
      <c r="D13" s="236">
        <v>531638</v>
      </c>
      <c r="E13" s="236">
        <v>549312</v>
      </c>
      <c r="F13" s="236">
        <v>531638</v>
      </c>
      <c r="G13" s="237">
        <v>96.78252068041478</v>
      </c>
      <c r="H13" s="237">
        <v>96.78252068041478</v>
      </c>
      <c r="I13" s="236">
        <v>-17674</v>
      </c>
    </row>
    <row r="14" spans="1:9" ht="15">
      <c r="A14" s="235" t="s">
        <v>211</v>
      </c>
      <c r="B14" s="236">
        <v>531638</v>
      </c>
      <c r="C14" s="236">
        <v>556583</v>
      </c>
      <c r="D14" s="236">
        <v>499500</v>
      </c>
      <c r="E14" s="236">
        <v>604655</v>
      </c>
      <c r="F14" s="236">
        <v>571797</v>
      </c>
      <c r="G14" s="237">
        <v>102.73346473032774</v>
      </c>
      <c r="H14" s="237">
        <v>94.5658267937915</v>
      </c>
      <c r="I14" s="236">
        <v>-32858</v>
      </c>
    </row>
    <row r="15" spans="1:9" ht="15">
      <c r="A15" s="235" t="s">
        <v>212</v>
      </c>
      <c r="B15" s="236">
        <v>6964731</v>
      </c>
      <c r="C15" s="236">
        <v>7261826</v>
      </c>
      <c r="D15" s="236">
        <v>7211290</v>
      </c>
      <c r="E15" s="236">
        <v>3924433</v>
      </c>
      <c r="F15" s="236">
        <v>3862601</v>
      </c>
      <c r="G15" s="237">
        <v>53.19049230868379</v>
      </c>
      <c r="H15" s="237">
        <v>98.42443481644355</v>
      </c>
      <c r="I15" s="236">
        <v>-61832</v>
      </c>
    </row>
    <row r="16" spans="1:9" ht="15">
      <c r="A16" s="235"/>
      <c r="B16" s="236"/>
      <c r="C16" s="238"/>
      <c r="D16" s="236"/>
      <c r="E16" s="236"/>
      <c r="F16" s="239"/>
      <c r="G16" s="240"/>
      <c r="H16" s="240"/>
      <c r="I16" s="239"/>
    </row>
    <row r="17" spans="1:11" ht="15">
      <c r="A17" s="241" t="s">
        <v>213</v>
      </c>
      <c r="B17" s="242">
        <v>6407850</v>
      </c>
      <c r="C17" s="242">
        <v>6712514</v>
      </c>
      <c r="D17" s="242">
        <v>6679652</v>
      </c>
      <c r="E17" s="242">
        <v>3375121</v>
      </c>
      <c r="F17" s="242">
        <v>3330963</v>
      </c>
      <c r="G17" s="237">
        <v>49.62318141906296</v>
      </c>
      <c r="H17" s="237">
        <v>98.69166172116496</v>
      </c>
      <c r="I17" s="236">
        <v>-44158</v>
      </c>
      <c r="K17" s="220"/>
    </row>
    <row r="18" spans="1:12" ht="15">
      <c r="A18" s="235" t="s">
        <v>214</v>
      </c>
      <c r="B18" s="236">
        <v>4949094</v>
      </c>
      <c r="C18" s="236">
        <v>5973542</v>
      </c>
      <c r="D18" s="236">
        <v>5849016</v>
      </c>
      <c r="E18" s="236">
        <v>2990344</v>
      </c>
      <c r="F18" s="236">
        <v>2944033</v>
      </c>
      <c r="G18" s="237">
        <v>49.2845450822979</v>
      </c>
      <c r="H18" s="237">
        <v>98.45131530017952</v>
      </c>
      <c r="I18" s="236">
        <v>-46311</v>
      </c>
      <c r="K18" s="220"/>
      <c r="L18" s="220"/>
    </row>
    <row r="19" spans="1:9" ht="15">
      <c r="A19" s="235" t="s">
        <v>215</v>
      </c>
      <c r="B19" s="236">
        <v>412673</v>
      </c>
      <c r="C19" s="236">
        <v>506252</v>
      </c>
      <c r="D19" s="236">
        <v>471834</v>
      </c>
      <c r="E19" s="236">
        <v>243386</v>
      </c>
      <c r="F19" s="236">
        <v>227281</v>
      </c>
      <c r="G19" s="237">
        <v>44.894834983367964</v>
      </c>
      <c r="H19" s="237">
        <v>93.38293903511294</v>
      </c>
      <c r="I19" s="236">
        <v>-16105</v>
      </c>
    </row>
    <row r="20" spans="1:9" ht="15">
      <c r="A20" s="235" t="s">
        <v>216</v>
      </c>
      <c r="B20" s="236">
        <v>2309129</v>
      </c>
      <c r="C20" s="236">
        <v>3082050</v>
      </c>
      <c r="D20" s="236">
        <v>3089190</v>
      </c>
      <c r="E20" s="236">
        <v>1600226</v>
      </c>
      <c r="F20" s="236">
        <v>1589212</v>
      </c>
      <c r="G20" s="237">
        <v>51.5634723641732</v>
      </c>
      <c r="H20" s="237">
        <v>99.31172221923653</v>
      </c>
      <c r="I20" s="236">
        <v>-11014</v>
      </c>
    </row>
    <row r="21" spans="1:9" ht="15">
      <c r="A21" s="235" t="s">
        <v>217</v>
      </c>
      <c r="B21" s="236">
        <v>990932</v>
      </c>
      <c r="C21" s="236">
        <v>1057286</v>
      </c>
      <c r="D21" s="236">
        <v>1024824</v>
      </c>
      <c r="E21" s="236">
        <v>508303</v>
      </c>
      <c r="F21" s="236">
        <v>501844</v>
      </c>
      <c r="G21" s="237">
        <v>47.46530267117885</v>
      </c>
      <c r="H21" s="237">
        <v>98.7293012238763</v>
      </c>
      <c r="I21" s="236">
        <v>-6459</v>
      </c>
    </row>
    <row r="22" spans="1:9" ht="15">
      <c r="A22" s="235" t="s">
        <v>218</v>
      </c>
      <c r="B22" s="236">
        <v>134266</v>
      </c>
      <c r="C22" s="236">
        <v>135412</v>
      </c>
      <c r="D22" s="236">
        <v>130384</v>
      </c>
      <c r="E22" s="236">
        <v>65101</v>
      </c>
      <c r="F22" s="236">
        <v>65604</v>
      </c>
      <c r="G22" s="237">
        <v>48.447700351519806</v>
      </c>
      <c r="H22" s="237">
        <v>100.77264558148109</v>
      </c>
      <c r="I22" s="236">
        <v>503</v>
      </c>
    </row>
    <row r="23" spans="1:9" ht="15">
      <c r="A23" s="85" t="s">
        <v>219</v>
      </c>
      <c r="B23" s="236">
        <v>28484</v>
      </c>
      <c r="C23" s="236">
        <v>33933</v>
      </c>
      <c r="D23" s="236">
        <v>30781</v>
      </c>
      <c r="E23" s="236">
        <v>16314</v>
      </c>
      <c r="F23" s="236">
        <v>15458</v>
      </c>
      <c r="G23" s="237">
        <v>45.55447499484278</v>
      </c>
      <c r="H23" s="237">
        <v>94.7529729067059</v>
      </c>
      <c r="I23" s="236">
        <v>-856</v>
      </c>
    </row>
    <row r="24" spans="1:9" ht="15">
      <c r="A24" s="235" t="s">
        <v>220</v>
      </c>
      <c r="B24" s="236">
        <v>291734</v>
      </c>
      <c r="C24" s="236">
        <v>307876</v>
      </c>
      <c r="D24" s="236">
        <v>294217</v>
      </c>
      <c r="E24" s="236">
        <v>148016</v>
      </c>
      <c r="F24" s="236">
        <v>146492</v>
      </c>
      <c r="G24" s="237">
        <v>47.58149384817264</v>
      </c>
      <c r="H24" s="237">
        <v>98.97038158036969</v>
      </c>
      <c r="I24" s="236">
        <v>-1524</v>
      </c>
    </row>
    <row r="25" spans="1:9" ht="15">
      <c r="A25" s="235" t="s">
        <v>221</v>
      </c>
      <c r="B25" s="236">
        <v>781876</v>
      </c>
      <c r="C25" s="236">
        <v>850733</v>
      </c>
      <c r="D25" s="236">
        <v>807786</v>
      </c>
      <c r="E25" s="236">
        <v>408998</v>
      </c>
      <c r="F25" s="236">
        <v>398142</v>
      </c>
      <c r="G25" s="237">
        <v>46.799877282296556</v>
      </c>
      <c r="H25" s="237">
        <v>97.34570829197209</v>
      </c>
      <c r="I25" s="236">
        <v>-10856</v>
      </c>
    </row>
    <row r="26" spans="1:9" ht="15">
      <c r="A26" s="235" t="s">
        <v>222</v>
      </c>
      <c r="B26" s="236">
        <v>16360</v>
      </c>
      <c r="C26" s="236">
        <v>4445</v>
      </c>
      <c r="D26" s="236">
        <v>8310</v>
      </c>
      <c r="E26" s="236">
        <v>2136</v>
      </c>
      <c r="F26" s="236">
        <v>6501</v>
      </c>
      <c r="G26" s="237">
        <v>146.25421822272216</v>
      </c>
      <c r="H26" s="252" t="s">
        <v>182</v>
      </c>
      <c r="I26" s="236">
        <v>4365</v>
      </c>
    </row>
    <row r="27" spans="1:9" ht="15">
      <c r="A27" s="235" t="s">
        <v>95</v>
      </c>
      <c r="B27" s="236">
        <v>16131</v>
      </c>
      <c r="C27" s="236">
        <v>15574</v>
      </c>
      <c r="D27" s="236">
        <v>20168</v>
      </c>
      <c r="E27" s="236">
        <v>7508</v>
      </c>
      <c r="F27" s="236">
        <v>13672</v>
      </c>
      <c r="G27" s="237">
        <v>87.78733787081032</v>
      </c>
      <c r="H27" s="237">
        <v>182.09909429941396</v>
      </c>
      <c r="I27" s="236">
        <v>6164</v>
      </c>
    </row>
    <row r="28" spans="1:9" ht="15">
      <c r="A28" s="235" t="s">
        <v>223</v>
      </c>
      <c r="B28" s="236">
        <v>17932</v>
      </c>
      <c r="C28" s="236">
        <v>29854</v>
      </c>
      <c r="D28" s="236">
        <v>9748</v>
      </c>
      <c r="E28" s="236">
        <v>14353</v>
      </c>
      <c r="F28" s="236">
        <v>5974</v>
      </c>
      <c r="G28" s="237">
        <v>20.01071883164735</v>
      </c>
      <c r="H28" s="237">
        <v>41.621960565735385</v>
      </c>
      <c r="I28" s="236">
        <v>-8379</v>
      </c>
    </row>
    <row r="29" spans="1:9" ht="15">
      <c r="A29" s="235" t="s">
        <v>224</v>
      </c>
      <c r="B29" s="236">
        <v>1408333</v>
      </c>
      <c r="C29" s="236">
        <v>689099</v>
      </c>
      <c r="D29" s="236">
        <v>792410</v>
      </c>
      <c r="E29" s="236">
        <v>360780</v>
      </c>
      <c r="F29" s="236">
        <v>360783</v>
      </c>
      <c r="G29" s="237">
        <v>52.35575730047497</v>
      </c>
      <c r="H29" s="237">
        <v>100.00083153168136</v>
      </c>
      <c r="I29" s="236">
        <v>3</v>
      </c>
    </row>
    <row r="30" spans="1:9" ht="15">
      <c r="A30" s="243"/>
      <c r="B30" s="239"/>
      <c r="C30" s="239"/>
      <c r="D30" s="239"/>
      <c r="E30" s="239"/>
      <c r="F30" s="239"/>
      <c r="G30" s="240"/>
      <c r="H30" s="240"/>
      <c r="I30" s="239"/>
    </row>
    <row r="31" spans="1:9" ht="15">
      <c r="A31" s="241" t="s">
        <v>225</v>
      </c>
      <c r="B31" s="242">
        <v>6433093</v>
      </c>
      <c r="C31" s="242">
        <v>6705243</v>
      </c>
      <c r="D31" s="242">
        <v>6711790</v>
      </c>
      <c r="E31" s="242">
        <v>3319778</v>
      </c>
      <c r="F31" s="242">
        <v>3290804</v>
      </c>
      <c r="G31" s="237">
        <v>49.078072189180915</v>
      </c>
      <c r="H31" s="237">
        <v>99.1272307967581</v>
      </c>
      <c r="I31" s="236">
        <v>-28974</v>
      </c>
    </row>
    <row r="32" spans="1:9" ht="15">
      <c r="A32" s="235" t="s">
        <v>226</v>
      </c>
      <c r="B32" s="236">
        <v>6320456</v>
      </c>
      <c r="C32" s="236">
        <v>6586943</v>
      </c>
      <c r="D32" s="236">
        <v>6593490</v>
      </c>
      <c r="E32" s="236">
        <v>3261329</v>
      </c>
      <c r="F32" s="236">
        <v>3241079</v>
      </c>
      <c r="G32" s="237">
        <v>49.204600677431095</v>
      </c>
      <c r="H32" s="237">
        <v>99.3790874824343</v>
      </c>
      <c r="I32" s="236">
        <v>-20250</v>
      </c>
    </row>
    <row r="33" spans="1:9" ht="15">
      <c r="A33" s="235" t="s">
        <v>7</v>
      </c>
      <c r="B33" s="236">
        <v>428160</v>
      </c>
      <c r="C33" s="236">
        <v>452273</v>
      </c>
      <c r="D33" s="236">
        <v>447397</v>
      </c>
      <c r="E33" s="236">
        <v>239474</v>
      </c>
      <c r="F33" s="236">
        <v>217407</v>
      </c>
      <c r="G33" s="237">
        <v>48.06986046038565</v>
      </c>
      <c r="H33" s="237">
        <v>90.78522094256579</v>
      </c>
      <c r="I33" s="236">
        <v>-22067</v>
      </c>
    </row>
    <row r="34" spans="1:9" ht="15">
      <c r="A34" s="235" t="s">
        <v>14</v>
      </c>
      <c r="B34" s="236">
        <v>4760341</v>
      </c>
      <c r="C34" s="236">
        <v>4960919</v>
      </c>
      <c r="D34" s="236">
        <v>4985375</v>
      </c>
      <c r="E34" s="236">
        <v>2440331</v>
      </c>
      <c r="F34" s="236">
        <v>2453552</v>
      </c>
      <c r="G34" s="237">
        <v>49.45761057578243</v>
      </c>
      <c r="H34" s="237">
        <v>100.54177076798187</v>
      </c>
      <c r="I34" s="236">
        <v>13221</v>
      </c>
    </row>
    <row r="35" spans="1:9" ht="15">
      <c r="A35" s="235" t="s">
        <v>21</v>
      </c>
      <c r="B35" s="236">
        <v>879489</v>
      </c>
      <c r="C35" s="236">
        <v>933662</v>
      </c>
      <c r="D35" s="236">
        <v>909206</v>
      </c>
      <c r="E35" s="236">
        <v>461294</v>
      </c>
      <c r="F35" s="236">
        <v>446439</v>
      </c>
      <c r="G35" s="237">
        <v>47.81591196814265</v>
      </c>
      <c r="H35" s="237">
        <v>96.77971098691941</v>
      </c>
      <c r="I35" s="236">
        <v>-14855</v>
      </c>
    </row>
    <row r="36" spans="1:9" ht="15">
      <c r="A36" s="235" t="s">
        <v>26</v>
      </c>
      <c r="B36" s="236">
        <v>43216</v>
      </c>
      <c r="C36" s="236">
        <v>45665</v>
      </c>
      <c r="D36" s="236">
        <v>44925</v>
      </c>
      <c r="E36" s="236">
        <v>23305</v>
      </c>
      <c r="F36" s="236">
        <v>22041</v>
      </c>
      <c r="G36" s="237">
        <v>48.26672506295851</v>
      </c>
      <c r="H36" s="237">
        <v>94.57627118644068</v>
      </c>
      <c r="I36" s="236">
        <v>-1264</v>
      </c>
    </row>
    <row r="37" spans="1:9" ht="15">
      <c r="A37" s="235" t="s">
        <v>40</v>
      </c>
      <c r="B37" s="236">
        <v>33477</v>
      </c>
      <c r="C37" s="236">
        <v>22528</v>
      </c>
      <c r="D37" s="236">
        <v>20927</v>
      </c>
      <c r="E37" s="236">
        <v>10842</v>
      </c>
      <c r="F37" s="236">
        <v>8177</v>
      </c>
      <c r="G37" s="237">
        <v>36.29705255681818</v>
      </c>
      <c r="H37" s="237">
        <v>75.41966426858512</v>
      </c>
      <c r="I37" s="236">
        <v>-2665</v>
      </c>
    </row>
    <row r="38" spans="1:9" ht="15">
      <c r="A38" s="235" t="s">
        <v>44</v>
      </c>
      <c r="B38" s="236">
        <v>175773</v>
      </c>
      <c r="C38" s="236">
        <v>171896</v>
      </c>
      <c r="D38" s="236">
        <v>185660</v>
      </c>
      <c r="E38" s="236">
        <v>86083</v>
      </c>
      <c r="F38" s="236">
        <v>93463</v>
      </c>
      <c r="G38" s="237">
        <v>54.3718294782892</v>
      </c>
      <c r="H38" s="237">
        <v>108.57312128991788</v>
      </c>
      <c r="I38" s="236">
        <v>7380</v>
      </c>
    </row>
    <row r="39" spans="1:9" ht="15">
      <c r="A39" s="235" t="s">
        <v>227</v>
      </c>
      <c r="B39" s="236">
        <v>112637</v>
      </c>
      <c r="C39" s="236">
        <v>118300</v>
      </c>
      <c r="D39" s="236">
        <v>118300</v>
      </c>
      <c r="E39" s="236">
        <v>58449</v>
      </c>
      <c r="F39" s="236">
        <v>49725</v>
      </c>
      <c r="G39" s="237">
        <v>42.032967032967036</v>
      </c>
      <c r="H39" s="237">
        <v>85.07416722270698</v>
      </c>
      <c r="I39" s="236">
        <v>-8724</v>
      </c>
    </row>
    <row r="40" spans="1:9" ht="15">
      <c r="A40" s="243"/>
      <c r="B40" s="243"/>
      <c r="C40" s="243"/>
      <c r="D40" s="243"/>
      <c r="E40" s="243"/>
      <c r="F40" s="243"/>
      <c r="G40" s="243"/>
      <c r="H40" s="243"/>
      <c r="I40" s="243"/>
    </row>
    <row r="41" spans="1:9" ht="15">
      <c r="A41" s="244" t="s">
        <v>227</v>
      </c>
      <c r="B41" s="244"/>
      <c r="C41" s="245"/>
      <c r="D41" s="245"/>
      <c r="E41" s="244"/>
      <c r="F41" s="244"/>
      <c r="G41" s="246"/>
      <c r="H41" s="246"/>
      <c r="I41" s="242"/>
    </row>
    <row r="42" spans="1:9" ht="15">
      <c r="A42" s="247" t="s">
        <v>228</v>
      </c>
      <c r="B42" s="248">
        <v>123689</v>
      </c>
      <c r="C42" s="248">
        <v>145686</v>
      </c>
      <c r="D42" s="248">
        <v>141828</v>
      </c>
      <c r="E42" s="248">
        <v>67953.736</v>
      </c>
      <c r="F42" s="248">
        <v>69731</v>
      </c>
      <c r="G42" s="237">
        <v>47.8638990706039</v>
      </c>
      <c r="H42" s="237">
        <v>102.61540292648515</v>
      </c>
      <c r="I42" s="236">
        <v>1777.2639999999956</v>
      </c>
    </row>
    <row r="43" spans="1:9" ht="15">
      <c r="A43" s="247" t="s">
        <v>229</v>
      </c>
      <c r="B43" s="248">
        <v>112637</v>
      </c>
      <c r="C43" s="248">
        <v>118300</v>
      </c>
      <c r="D43" s="248">
        <v>118300</v>
      </c>
      <c r="E43" s="248">
        <v>58449</v>
      </c>
      <c r="F43" s="248">
        <v>49725</v>
      </c>
      <c r="G43" s="237">
        <v>42.032967032967036</v>
      </c>
      <c r="H43" s="237">
        <v>85.07416722270698</v>
      </c>
      <c r="I43" s="236">
        <v>-8724</v>
      </c>
    </row>
    <row r="44" spans="1:9" ht="15">
      <c r="A44" s="235" t="s">
        <v>209</v>
      </c>
      <c r="B44" s="248">
        <v>11052</v>
      </c>
      <c r="C44" s="248">
        <v>27386</v>
      </c>
      <c r="D44" s="248">
        <v>23528</v>
      </c>
      <c r="E44" s="248">
        <v>9504.736000000004</v>
      </c>
      <c r="F44" s="248">
        <v>20006</v>
      </c>
      <c r="G44" s="237">
        <v>73.05192434090411</v>
      </c>
      <c r="H44" s="252" t="s">
        <v>182</v>
      </c>
      <c r="I44" s="236">
        <v>10501.263999999996</v>
      </c>
    </row>
    <row r="45" spans="1:9" ht="15">
      <c r="A45" s="235" t="s">
        <v>210</v>
      </c>
      <c r="B45" s="248">
        <v>43526</v>
      </c>
      <c r="C45" s="248">
        <v>53943</v>
      </c>
      <c r="D45" s="248">
        <v>54578</v>
      </c>
      <c r="E45" s="248">
        <v>53943</v>
      </c>
      <c r="F45" s="248">
        <v>54578</v>
      </c>
      <c r="G45" s="237">
        <v>101.17716849266817</v>
      </c>
      <c r="H45" s="237">
        <v>101.17716849266817</v>
      </c>
      <c r="I45" s="236">
        <v>635</v>
      </c>
    </row>
    <row r="46" spans="1:9" ht="15">
      <c r="A46" s="243" t="s">
        <v>211</v>
      </c>
      <c r="B46" s="249">
        <v>54578</v>
      </c>
      <c r="C46" s="249">
        <v>81329</v>
      </c>
      <c r="D46" s="249">
        <v>78106</v>
      </c>
      <c r="E46" s="249">
        <v>63447.736000000004</v>
      </c>
      <c r="F46" s="249">
        <v>74584</v>
      </c>
      <c r="G46" s="240">
        <v>91.70652534766197</v>
      </c>
      <c r="H46" s="240">
        <v>117.55186977830067</v>
      </c>
      <c r="I46" s="239">
        <v>11136.263999999996</v>
      </c>
    </row>
    <row r="48" ht="15">
      <c r="A48" s="250" t="s">
        <v>230</v>
      </c>
    </row>
    <row r="49" spans="1:4" ht="15">
      <c r="A49" s="251"/>
      <c r="C49" s="85"/>
      <c r="D49" s="85"/>
    </row>
  </sheetData>
  <sheetProtection/>
  <printOptions horizontalCentered="1"/>
  <pageMargins left="0.5511811023622047" right="0.5905511811023623" top="0.4330708661417323" bottom="0.5118110236220472" header="0.5118110236220472" footer="0.5118110236220472"/>
  <pageSetup fitToHeight="1" fitToWidth="1"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B3:P20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9.140625" style="623" customWidth="1"/>
    <col min="2" max="2" width="34.28125" style="623" customWidth="1"/>
    <col min="3" max="3" width="18.00390625" style="623" customWidth="1"/>
    <col min="4" max="14" width="12.7109375" style="623" customWidth="1"/>
    <col min="15" max="15" width="25.00390625" style="623" customWidth="1"/>
    <col min="16" max="16" width="12.28125" style="623" customWidth="1"/>
    <col min="17" max="16384" width="9.140625" style="623" customWidth="1"/>
  </cols>
  <sheetData>
    <row r="3" spans="2:14" ht="52.5" customHeight="1">
      <c r="B3" s="881" t="s">
        <v>751</v>
      </c>
      <c r="C3" s="882"/>
      <c r="D3" s="637"/>
      <c r="E3" s="637"/>
      <c r="F3" s="637"/>
      <c r="G3" s="637"/>
      <c r="H3" s="637"/>
      <c r="I3"/>
      <c r="J3"/>
      <c r="K3"/>
      <c r="L3"/>
      <c r="M3"/>
      <c r="N3"/>
    </row>
    <row r="4" spans="2:14" ht="14.25" thickBot="1">
      <c r="B4" s="84"/>
      <c r="C4" s="84"/>
      <c r="D4" s="84"/>
      <c r="E4" s="84"/>
      <c r="F4" s="84"/>
      <c r="G4" s="84"/>
      <c r="H4" s="84"/>
      <c r="I4"/>
      <c r="J4"/>
      <c r="K4"/>
      <c r="L4"/>
      <c r="M4"/>
      <c r="N4"/>
    </row>
    <row r="5" spans="2:14" ht="24" customHeight="1">
      <c r="B5" s="883" t="s">
        <v>752</v>
      </c>
      <c r="C5" s="884"/>
      <c r="D5" s="638"/>
      <c r="E5" s="638"/>
      <c r="F5" s="638"/>
      <c r="G5" s="638"/>
      <c r="H5" s="638"/>
      <c r="I5"/>
      <c r="J5"/>
      <c r="K5"/>
      <c r="L5"/>
      <c r="M5"/>
      <c r="N5"/>
    </row>
    <row r="6" spans="2:14" ht="14.25" thickBot="1">
      <c r="B6" s="885"/>
      <c r="C6" s="886"/>
      <c r="D6" s="638"/>
      <c r="E6" s="638"/>
      <c r="F6" s="638"/>
      <c r="G6" s="638"/>
      <c r="H6" s="638"/>
      <c r="I6"/>
      <c r="J6"/>
      <c r="K6"/>
      <c r="L6"/>
      <c r="M6"/>
      <c r="N6"/>
    </row>
    <row r="7" spans="2:16" ht="32.25" customHeight="1" thickBot="1">
      <c r="B7" s="639" t="s">
        <v>753</v>
      </c>
      <c r="C7" s="640">
        <v>14101.75359</v>
      </c>
      <c r="D7" s="638"/>
      <c r="E7" s="638"/>
      <c r="F7" s="638"/>
      <c r="G7" s="638"/>
      <c r="H7" s="638"/>
      <c r="I7"/>
      <c r="J7"/>
      <c r="K7"/>
      <c r="L7"/>
      <c r="M7"/>
      <c r="N7"/>
      <c r="P7" s="641"/>
    </row>
    <row r="8" spans="2:16" ht="30.75" customHeight="1" thickBot="1">
      <c r="B8" s="639" t="s">
        <v>754</v>
      </c>
      <c r="C8" s="640">
        <v>1927.63608</v>
      </c>
      <c r="D8" s="638"/>
      <c r="E8" s="638"/>
      <c r="F8" s="638"/>
      <c r="G8" s="638"/>
      <c r="H8" s="638"/>
      <c r="I8" s="642"/>
      <c r="J8"/>
      <c r="K8"/>
      <c r="L8"/>
      <c r="M8"/>
      <c r="N8"/>
      <c r="O8" s="643"/>
      <c r="P8" s="643"/>
    </row>
    <row r="9" spans="2:16" ht="13.5">
      <c r="B9" s="644" t="s">
        <v>755</v>
      </c>
      <c r="C9" s="645"/>
      <c r="D9" s="645"/>
      <c r="E9" s="645"/>
      <c r="F9" s="645"/>
      <c r="G9" s="645"/>
      <c r="H9" s="645"/>
      <c r="I9" s="646"/>
      <c r="J9"/>
      <c r="K9"/>
      <c r="L9"/>
      <c r="M9"/>
      <c r="N9"/>
      <c r="O9" s="643"/>
      <c r="P9" s="643"/>
    </row>
    <row r="10" spans="2:16" ht="13.5">
      <c r="B10" s="645"/>
      <c r="C10" s="645"/>
      <c r="D10" s="645"/>
      <c r="E10" s="645"/>
      <c r="F10" s="645"/>
      <c r="G10" s="645"/>
      <c r="H10" s="645"/>
      <c r="I10" s="646"/>
      <c r="J10"/>
      <c r="K10"/>
      <c r="L10"/>
      <c r="M10"/>
      <c r="N10"/>
      <c r="O10" s="643"/>
      <c r="P10" s="643"/>
    </row>
    <row r="11" spans="2:16" ht="14.25" thickBot="1">
      <c r="B11" s="645"/>
      <c r="C11" s="645"/>
      <c r="D11" s="645"/>
      <c r="E11" s="645"/>
      <c r="F11" s="645"/>
      <c r="G11" s="645"/>
      <c r="H11" s="645"/>
      <c r="I11"/>
      <c r="J11"/>
      <c r="K11"/>
      <c r="L11"/>
      <c r="M11"/>
      <c r="N11"/>
      <c r="O11" s="643"/>
      <c r="P11" s="643"/>
    </row>
    <row r="12" spans="2:14" ht="33" customHeight="1" thickBot="1">
      <c r="B12" s="887" t="s">
        <v>756</v>
      </c>
      <c r="C12" s="887"/>
      <c r="D12" s="888" t="s">
        <v>757</v>
      </c>
      <c r="E12" s="889"/>
      <c r="F12" s="889"/>
      <c r="G12" s="889"/>
      <c r="H12" s="890"/>
      <c r="I12" s="647" t="s">
        <v>758</v>
      </c>
      <c r="J12"/>
      <c r="K12"/>
      <c r="L12"/>
      <c r="M12"/>
      <c r="N12"/>
    </row>
    <row r="13" spans="2:14" ht="22.5" customHeight="1" thickBot="1">
      <c r="B13" s="887"/>
      <c r="C13" s="887"/>
      <c r="D13" s="648" t="s">
        <v>759</v>
      </c>
      <c r="E13" s="648" t="s">
        <v>760</v>
      </c>
      <c r="F13" s="648" t="s">
        <v>761</v>
      </c>
      <c r="G13" s="648" t="s">
        <v>762</v>
      </c>
      <c r="H13" s="648" t="s">
        <v>763</v>
      </c>
      <c r="I13" s="648"/>
      <c r="J13"/>
      <c r="K13"/>
      <c r="L13"/>
      <c r="M13"/>
      <c r="N13"/>
    </row>
    <row r="14" spans="2:14" ht="14.25" thickBot="1">
      <c r="B14" s="891" t="s">
        <v>764</v>
      </c>
      <c r="C14" s="649" t="s">
        <v>765</v>
      </c>
      <c r="D14" s="650">
        <v>4199</v>
      </c>
      <c r="E14" s="650">
        <v>5938</v>
      </c>
      <c r="F14" s="650">
        <v>5077</v>
      </c>
      <c r="G14" s="650">
        <v>3916</v>
      </c>
      <c r="H14" s="650">
        <v>3736</v>
      </c>
      <c r="I14" s="650">
        <f>SUM(D14:H14)</f>
        <v>22866</v>
      </c>
      <c r="J14"/>
      <c r="K14"/>
      <c r="L14"/>
      <c r="M14"/>
      <c r="N14"/>
    </row>
    <row r="15" spans="2:14" ht="14.25" thickBot="1">
      <c r="B15" s="891"/>
      <c r="C15" s="649" t="s">
        <v>766</v>
      </c>
      <c r="D15" s="650">
        <v>3337.99802</v>
      </c>
      <c r="E15" s="650">
        <v>3227.77875</v>
      </c>
      <c r="F15" s="650">
        <v>2391.96727</v>
      </c>
      <c r="G15" s="650">
        <v>2795.79258</v>
      </c>
      <c r="H15" s="650">
        <v>2348.2169700000004</v>
      </c>
      <c r="I15" s="650">
        <f>SUM(D15:H15)</f>
        <v>14101.75359</v>
      </c>
      <c r="J15"/>
      <c r="K15"/>
      <c r="L15"/>
      <c r="M15"/>
      <c r="N15"/>
    </row>
    <row r="16" spans="2:14" ht="14.25" thickBot="1">
      <c r="B16" s="647" t="s">
        <v>767</v>
      </c>
      <c r="C16" s="649" t="s">
        <v>766</v>
      </c>
      <c r="D16" s="650">
        <v>411.1112999999999</v>
      </c>
      <c r="E16" s="650">
        <v>606.30671</v>
      </c>
      <c r="F16" s="650">
        <v>421.5208299999998</v>
      </c>
      <c r="G16" s="650">
        <v>344.95189</v>
      </c>
      <c r="H16" s="650">
        <v>116.26678999999992</v>
      </c>
      <c r="I16" s="650">
        <f>SUM(D16:H16)</f>
        <v>1900.1575199999997</v>
      </c>
      <c r="J16"/>
      <c r="K16"/>
      <c r="L16"/>
      <c r="M16"/>
      <c r="N16"/>
    </row>
    <row r="17" spans="2:14" ht="13.5">
      <c r="B17" s="644" t="s">
        <v>768</v>
      </c>
      <c r="C17" s="84"/>
      <c r="D17" s="589"/>
      <c r="E17" s="589"/>
      <c r="F17" s="589"/>
      <c r="G17" s="589"/>
      <c r="H17" s="589"/>
      <c r="I17"/>
      <c r="J17"/>
      <c r="K17"/>
      <c r="L17"/>
      <c r="M17"/>
      <c r="N17"/>
    </row>
    <row r="18" spans="2:13" ht="13.5">
      <c r="B18" s="577"/>
      <c r="C18" s="577"/>
      <c r="D18" s="651"/>
      <c r="E18" s="651"/>
      <c r="F18" s="651"/>
      <c r="G18" s="651"/>
      <c r="H18" s="651"/>
      <c r="I18" s="651"/>
      <c r="J18" s="651"/>
      <c r="K18" s="651"/>
      <c r="L18" s="651"/>
      <c r="M18" s="651"/>
    </row>
    <row r="19" spans="3:13" ht="13.5">
      <c r="C19" s="652"/>
      <c r="D19" s="651"/>
      <c r="E19" s="651"/>
      <c r="F19" s="651"/>
      <c r="G19" s="651"/>
      <c r="H19" s="651"/>
      <c r="I19" s="651"/>
      <c r="J19" s="651"/>
      <c r="K19" s="651"/>
      <c r="L19" s="651"/>
      <c r="M19" s="651"/>
    </row>
    <row r="20" spans="4:13" ht="13.5">
      <c r="D20" s="651"/>
      <c r="E20" s="651"/>
      <c r="F20" s="651"/>
      <c r="G20" s="651"/>
      <c r="H20" s="651"/>
      <c r="I20" s="651"/>
      <c r="J20" s="651"/>
      <c r="K20" s="651"/>
      <c r="L20" s="651"/>
      <c r="M20" s="651"/>
    </row>
  </sheetData>
  <sheetProtection/>
  <mergeCells count="5">
    <mergeCell ref="B3:C3"/>
    <mergeCell ref="B5:C6"/>
    <mergeCell ref="B12:C13"/>
    <mergeCell ref="D12:H12"/>
    <mergeCell ref="B14:B15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J42"/>
  <sheetViews>
    <sheetView showGridLines="0" zoomScale="80" zoomScaleNormal="80" zoomScalePageLayoutView="0" workbookViewId="0" topLeftCell="A13">
      <selection activeCell="A49" sqref="A49"/>
    </sheetView>
  </sheetViews>
  <sheetFormatPr defaultColWidth="9.140625" defaultRowHeight="15" customHeight="1"/>
  <cols>
    <col min="1" max="1" width="16.00390625" style="653" customWidth="1"/>
    <col min="2" max="2" width="16.8515625" style="653" customWidth="1"/>
    <col min="3" max="3" width="18.7109375" style="653" customWidth="1"/>
    <col min="4" max="4" width="74.00390625" style="653" customWidth="1"/>
    <col min="5" max="5" width="13.7109375" style="653" customWidth="1"/>
    <col min="6" max="6" width="16.8515625" style="653" customWidth="1"/>
    <col min="7" max="7" width="15.8515625" style="653" customWidth="1"/>
    <col min="8" max="8" width="15.57421875" style="653" customWidth="1"/>
    <col min="9" max="9" width="13.28125" style="653" customWidth="1"/>
    <col min="10" max="10" width="15.00390625" style="653" customWidth="1"/>
    <col min="11" max="16384" width="9.140625" style="653" customWidth="1"/>
  </cols>
  <sheetData>
    <row r="1" spans="1:8" ht="24.75" customHeight="1" thickBot="1">
      <c r="A1" s="893" t="s">
        <v>769</v>
      </c>
      <c r="B1" s="894"/>
      <c r="C1" s="894"/>
      <c r="D1" s="894"/>
      <c r="E1" s="894"/>
      <c r="F1" s="894"/>
      <c r="G1" s="894"/>
      <c r="H1" s="894"/>
    </row>
    <row r="2" spans="1:8" ht="53.25" thickBot="1">
      <c r="A2" s="654" t="s">
        <v>770</v>
      </c>
      <c r="B2" s="655" t="s">
        <v>771</v>
      </c>
      <c r="C2" s="656" t="s">
        <v>669</v>
      </c>
      <c r="D2" s="657" t="s">
        <v>772</v>
      </c>
      <c r="E2" s="658" t="s">
        <v>773</v>
      </c>
      <c r="F2" s="659" t="s">
        <v>774</v>
      </c>
      <c r="G2" s="659" t="s">
        <v>775</v>
      </c>
      <c r="H2" s="660" t="s">
        <v>776</v>
      </c>
    </row>
    <row r="3" spans="1:8" ht="18" customHeight="1">
      <c r="A3" s="661">
        <v>1</v>
      </c>
      <c r="B3" s="662" t="s">
        <v>777</v>
      </c>
      <c r="C3" s="663" t="s">
        <v>677</v>
      </c>
      <c r="D3" s="663" t="s">
        <v>778</v>
      </c>
      <c r="E3" s="664" t="s">
        <v>779</v>
      </c>
      <c r="F3" s="665">
        <v>5735.62355</v>
      </c>
      <c r="G3" s="665">
        <v>5535.62355</v>
      </c>
      <c r="H3" s="666">
        <f>G3-F3</f>
        <v>-200</v>
      </c>
    </row>
    <row r="4" spans="1:8" ht="18" customHeight="1">
      <c r="A4" s="661">
        <v>1</v>
      </c>
      <c r="B4" s="662" t="s">
        <v>777</v>
      </c>
      <c r="C4" s="663" t="s">
        <v>681</v>
      </c>
      <c r="D4" s="663" t="s">
        <v>780</v>
      </c>
      <c r="E4" s="664" t="s">
        <v>781</v>
      </c>
      <c r="F4" s="665">
        <v>4697.38301</v>
      </c>
      <c r="G4" s="665">
        <v>5078.01111</v>
      </c>
      <c r="H4" s="666">
        <f aca="true" t="shared" si="0" ref="H4:H23">G4-F4</f>
        <v>380.6281000000008</v>
      </c>
    </row>
    <row r="5" spans="1:8" ht="18" customHeight="1">
      <c r="A5" s="661">
        <v>1</v>
      </c>
      <c r="B5" s="662" t="s">
        <v>777</v>
      </c>
      <c r="C5" s="663" t="s">
        <v>681</v>
      </c>
      <c r="D5" s="663" t="s">
        <v>782</v>
      </c>
      <c r="E5" s="667">
        <v>31813861</v>
      </c>
      <c r="F5" s="665">
        <v>26569.10756</v>
      </c>
      <c r="G5" s="665">
        <v>26569.39471</v>
      </c>
      <c r="H5" s="666">
        <f t="shared" si="0"/>
        <v>0.2871500000001106</v>
      </c>
    </row>
    <row r="6" spans="1:8" ht="18" customHeight="1">
      <c r="A6" s="661">
        <v>1</v>
      </c>
      <c r="B6" s="662" t="s">
        <v>777</v>
      </c>
      <c r="C6" s="668" t="s">
        <v>682</v>
      </c>
      <c r="D6" s="663" t="s">
        <v>783</v>
      </c>
      <c r="E6" s="664" t="s">
        <v>784</v>
      </c>
      <c r="F6" s="665">
        <v>1000.45586</v>
      </c>
      <c r="G6" s="665">
        <v>970.17218</v>
      </c>
      <c r="H6" s="666">
        <f t="shared" si="0"/>
        <v>-30.283680000000004</v>
      </c>
    </row>
    <row r="7" spans="1:8" ht="18" customHeight="1">
      <c r="A7" s="661">
        <v>7</v>
      </c>
      <c r="B7" s="662" t="s">
        <v>777</v>
      </c>
      <c r="C7" s="668" t="s">
        <v>681</v>
      </c>
      <c r="D7" s="663" t="s">
        <v>785</v>
      </c>
      <c r="E7" s="664">
        <v>30853915</v>
      </c>
      <c r="F7" s="665">
        <v>391.68065</v>
      </c>
      <c r="G7" s="665">
        <v>443.58112</v>
      </c>
      <c r="H7" s="666">
        <f t="shared" si="0"/>
        <v>51.900469999999984</v>
      </c>
    </row>
    <row r="8" spans="1:8" ht="18" customHeight="1">
      <c r="A8" s="661">
        <v>8</v>
      </c>
      <c r="B8" s="662" t="s">
        <v>786</v>
      </c>
      <c r="C8" s="663" t="s">
        <v>689</v>
      </c>
      <c r="D8" s="663" t="s">
        <v>787</v>
      </c>
      <c r="E8" s="667">
        <v>17335469</v>
      </c>
      <c r="F8" s="665">
        <v>976.54313</v>
      </c>
      <c r="G8" s="665">
        <v>998.22416</v>
      </c>
      <c r="H8" s="666">
        <f t="shared" si="0"/>
        <v>21.681029999999964</v>
      </c>
    </row>
    <row r="9" spans="1:8" ht="18" customHeight="1">
      <c r="A9" s="669">
        <v>8</v>
      </c>
      <c r="B9" s="662" t="s">
        <v>786</v>
      </c>
      <c r="C9" s="663" t="s">
        <v>695</v>
      </c>
      <c r="D9" s="663" t="s">
        <v>788</v>
      </c>
      <c r="E9" s="664" t="s">
        <v>789</v>
      </c>
      <c r="F9" s="665">
        <v>1957.86447</v>
      </c>
      <c r="G9" s="665">
        <v>1957.86447</v>
      </c>
      <c r="H9" s="666">
        <f t="shared" si="0"/>
        <v>0</v>
      </c>
    </row>
    <row r="10" spans="1:8" ht="18" customHeight="1">
      <c r="A10" s="661">
        <v>8</v>
      </c>
      <c r="B10" s="662" t="s">
        <v>786</v>
      </c>
      <c r="C10" s="663" t="s">
        <v>686</v>
      </c>
      <c r="D10" s="663" t="s">
        <v>790</v>
      </c>
      <c r="E10" s="667">
        <v>17335965</v>
      </c>
      <c r="F10" s="665">
        <v>662.15588</v>
      </c>
      <c r="G10" s="665">
        <v>586.9750799999999</v>
      </c>
      <c r="H10" s="666">
        <f t="shared" si="0"/>
        <v>-75.18080000000009</v>
      </c>
    </row>
    <row r="11" spans="1:8" ht="18" customHeight="1">
      <c r="A11" s="661">
        <v>8</v>
      </c>
      <c r="B11" s="662" t="s">
        <v>786</v>
      </c>
      <c r="C11" s="663" t="s">
        <v>686</v>
      </c>
      <c r="D11" s="663" t="s">
        <v>791</v>
      </c>
      <c r="E11" s="667">
        <v>44455356</v>
      </c>
      <c r="F11" s="665">
        <v>592.09456</v>
      </c>
      <c r="G11" s="665">
        <v>709.59347</v>
      </c>
      <c r="H11" s="666">
        <f t="shared" si="0"/>
        <v>117.49891000000002</v>
      </c>
    </row>
    <row r="12" spans="1:8" ht="18" customHeight="1">
      <c r="A12" s="661">
        <v>8</v>
      </c>
      <c r="B12" s="662" t="s">
        <v>786</v>
      </c>
      <c r="C12" s="663" t="s">
        <v>709</v>
      </c>
      <c r="D12" s="663" t="s">
        <v>792</v>
      </c>
      <c r="E12" s="667" t="s">
        <v>793</v>
      </c>
      <c r="F12" s="665">
        <v>411.69844</v>
      </c>
      <c r="G12" s="665">
        <v>411.69844</v>
      </c>
      <c r="H12" s="666">
        <f t="shared" si="0"/>
        <v>0</v>
      </c>
    </row>
    <row r="13" spans="1:8" ht="18" customHeight="1">
      <c r="A13" s="661">
        <v>8</v>
      </c>
      <c r="B13" s="662" t="s">
        <v>786</v>
      </c>
      <c r="C13" s="663" t="s">
        <v>675</v>
      </c>
      <c r="D13" s="663" t="s">
        <v>794</v>
      </c>
      <c r="E13" s="667">
        <v>17336163</v>
      </c>
      <c r="F13" s="665">
        <v>2384.49998</v>
      </c>
      <c r="G13" s="665">
        <v>2343.26027</v>
      </c>
      <c r="H13" s="666">
        <f t="shared" si="0"/>
        <v>-41.23970999999983</v>
      </c>
    </row>
    <row r="14" spans="1:8" ht="18" customHeight="1">
      <c r="A14" s="669">
        <v>8</v>
      </c>
      <c r="B14" s="662" t="s">
        <v>786</v>
      </c>
      <c r="C14" s="668" t="s">
        <v>680</v>
      </c>
      <c r="D14" s="663" t="s">
        <v>795</v>
      </c>
      <c r="E14" s="664" t="s">
        <v>796</v>
      </c>
      <c r="F14" s="665">
        <v>6924.41511</v>
      </c>
      <c r="G14" s="665">
        <v>6924.41511</v>
      </c>
      <c r="H14" s="666">
        <f t="shared" si="0"/>
        <v>0</v>
      </c>
    </row>
    <row r="15" spans="1:8" ht="18" customHeight="1">
      <c r="A15" s="661">
        <v>8</v>
      </c>
      <c r="B15" s="662" t="s">
        <v>786</v>
      </c>
      <c r="C15" s="668" t="s">
        <v>691</v>
      </c>
      <c r="D15" s="663" t="s">
        <v>797</v>
      </c>
      <c r="E15" s="667">
        <v>17335795</v>
      </c>
      <c r="F15" s="665">
        <v>5797.2895499999995</v>
      </c>
      <c r="G15" s="665">
        <v>5797.2895499999995</v>
      </c>
      <c r="H15" s="666">
        <f t="shared" si="0"/>
        <v>0</v>
      </c>
    </row>
    <row r="16" spans="1:8" ht="18" customHeight="1">
      <c r="A16" s="669">
        <v>8</v>
      </c>
      <c r="B16" s="662" t="s">
        <v>786</v>
      </c>
      <c r="C16" s="663" t="s">
        <v>700</v>
      </c>
      <c r="D16" s="663" t="s">
        <v>798</v>
      </c>
      <c r="E16" s="664" t="s">
        <v>799</v>
      </c>
      <c r="F16" s="665">
        <v>2933.8842799999998</v>
      </c>
      <c r="G16" s="665">
        <v>2933.8842799999998</v>
      </c>
      <c r="H16" s="666">
        <f t="shared" si="0"/>
        <v>0</v>
      </c>
    </row>
    <row r="17" spans="1:8" ht="18" customHeight="1">
      <c r="A17" s="669">
        <v>8</v>
      </c>
      <c r="B17" s="662" t="s">
        <v>786</v>
      </c>
      <c r="C17" s="663" t="s">
        <v>700</v>
      </c>
      <c r="D17" s="663" t="s">
        <v>800</v>
      </c>
      <c r="E17" s="667" t="s">
        <v>801</v>
      </c>
      <c r="F17" s="665">
        <v>351.6405</v>
      </c>
      <c r="G17" s="665">
        <v>351.6405</v>
      </c>
      <c r="H17" s="666">
        <f t="shared" si="0"/>
        <v>0</v>
      </c>
    </row>
    <row r="18" spans="1:8" ht="18" customHeight="1">
      <c r="A18" s="661">
        <v>10</v>
      </c>
      <c r="B18" s="662" t="s">
        <v>786</v>
      </c>
      <c r="C18" s="668" t="s">
        <v>676</v>
      </c>
      <c r="D18" s="663" t="s">
        <v>802</v>
      </c>
      <c r="E18" s="667">
        <v>17336015</v>
      </c>
      <c r="F18" s="665">
        <v>285.79582</v>
      </c>
      <c r="G18" s="665">
        <v>285.79582</v>
      </c>
      <c r="H18" s="666">
        <f t="shared" si="0"/>
        <v>0</v>
      </c>
    </row>
    <row r="19" spans="1:8" ht="18" customHeight="1">
      <c r="A19" s="661">
        <v>11</v>
      </c>
      <c r="B19" s="662" t="s">
        <v>786</v>
      </c>
      <c r="C19" s="668" t="s">
        <v>707</v>
      </c>
      <c r="D19" s="663" t="s">
        <v>803</v>
      </c>
      <c r="E19" s="664">
        <v>36167991</v>
      </c>
      <c r="F19" s="665">
        <v>97.81295</v>
      </c>
      <c r="G19" s="665">
        <v>112.70685</v>
      </c>
      <c r="H19" s="666">
        <f t="shared" si="0"/>
        <v>14.893900000000002</v>
      </c>
    </row>
    <row r="20" spans="1:8" ht="18" customHeight="1">
      <c r="A20" s="669">
        <v>11</v>
      </c>
      <c r="B20" s="662" t="s">
        <v>786</v>
      </c>
      <c r="C20" s="663" t="s">
        <v>680</v>
      </c>
      <c r="D20" s="670" t="s">
        <v>804</v>
      </c>
      <c r="E20" s="667" t="s">
        <v>805</v>
      </c>
      <c r="F20" s="665">
        <v>1997.74755</v>
      </c>
      <c r="G20" s="665">
        <v>1980.96274</v>
      </c>
      <c r="H20" s="666">
        <f t="shared" si="0"/>
        <v>-16.784810000000107</v>
      </c>
    </row>
    <row r="21" spans="1:8" ht="18" customHeight="1">
      <c r="A21" s="661">
        <v>11</v>
      </c>
      <c r="B21" s="662" t="s">
        <v>786</v>
      </c>
      <c r="C21" s="663" t="s">
        <v>679</v>
      </c>
      <c r="D21" s="663" t="s">
        <v>806</v>
      </c>
      <c r="E21" s="664" t="s">
        <v>807</v>
      </c>
      <c r="F21" s="665">
        <v>49.03239</v>
      </c>
      <c r="G21" s="665">
        <v>0</v>
      </c>
      <c r="H21" s="666">
        <f t="shared" si="0"/>
        <v>-49.03239</v>
      </c>
    </row>
    <row r="22" spans="1:8" ht="29.25" customHeight="1">
      <c r="A22" s="669">
        <v>12</v>
      </c>
      <c r="B22" s="662" t="s">
        <v>786</v>
      </c>
      <c r="C22" s="663" t="s">
        <v>704</v>
      </c>
      <c r="D22" s="663" t="s">
        <v>808</v>
      </c>
      <c r="E22" s="664">
        <v>45736324</v>
      </c>
      <c r="F22" s="665">
        <v>747.24313</v>
      </c>
      <c r="G22" s="665">
        <v>0</v>
      </c>
      <c r="H22" s="666">
        <f t="shared" si="0"/>
        <v>-747.24313</v>
      </c>
    </row>
    <row r="23" spans="1:10" s="672" customFormat="1" ht="18" customHeight="1" thickBot="1">
      <c r="A23" s="661">
        <v>12</v>
      </c>
      <c r="B23" s="662" t="s">
        <v>786</v>
      </c>
      <c r="C23" s="668" t="s">
        <v>704</v>
      </c>
      <c r="D23" s="663" t="s">
        <v>809</v>
      </c>
      <c r="E23" s="671">
        <v>37954032</v>
      </c>
      <c r="F23" s="665">
        <v>0</v>
      </c>
      <c r="G23" s="665">
        <v>150.14183</v>
      </c>
      <c r="H23" s="666">
        <f t="shared" si="0"/>
        <v>150.14183</v>
      </c>
      <c r="I23" s="653"/>
      <c r="J23" s="653"/>
    </row>
    <row r="24" spans="1:8" s="623" customFormat="1" ht="14.25" thickBot="1">
      <c r="A24" s="673" t="s">
        <v>4</v>
      </c>
      <c r="B24" s="674"/>
      <c r="C24" s="674"/>
      <c r="D24" s="674"/>
      <c r="E24" s="674"/>
      <c r="F24" s="675">
        <f>SUM(F3:F23)</f>
        <v>64563.96837</v>
      </c>
      <c r="G24" s="676">
        <f>SUM(G3:G23)</f>
        <v>64141.23524000001</v>
      </c>
      <c r="H24" s="676">
        <f>SUM(H3:H23)</f>
        <v>-422.73312999999905</v>
      </c>
    </row>
    <row r="25" spans="1:8" s="623" customFormat="1" ht="13.5">
      <c r="A25" s="677" t="s">
        <v>770</v>
      </c>
      <c r="B25" s="678"/>
      <c r="C25" s="678"/>
      <c r="D25" s="678"/>
      <c r="E25" s="678"/>
      <c r="F25" s="679"/>
      <c r="G25" s="679"/>
      <c r="H25" s="679"/>
    </row>
    <row r="26" spans="1:6" s="672" customFormat="1" ht="12.75" customHeight="1">
      <c r="A26" s="680">
        <v>1</v>
      </c>
      <c r="B26" s="895" t="s">
        <v>810</v>
      </c>
      <c r="C26" s="895"/>
      <c r="D26" s="895"/>
      <c r="F26" s="677"/>
    </row>
    <row r="27" spans="1:6" s="672" customFormat="1" ht="12.75" customHeight="1">
      <c r="A27" s="680">
        <v>2</v>
      </c>
      <c r="B27" s="895" t="s">
        <v>811</v>
      </c>
      <c r="C27" s="895"/>
      <c r="D27" s="895"/>
      <c r="F27" s="681"/>
    </row>
    <row r="28" spans="1:6" s="672" customFormat="1" ht="12.75" customHeight="1">
      <c r="A28" s="680">
        <v>3</v>
      </c>
      <c r="B28" s="892" t="s">
        <v>812</v>
      </c>
      <c r="C28" s="892"/>
      <c r="D28" s="892"/>
      <c r="F28" s="681"/>
    </row>
    <row r="29" spans="1:4" s="672" customFormat="1" ht="12.75" customHeight="1">
      <c r="A29" s="680">
        <v>4</v>
      </c>
      <c r="B29" s="892" t="s">
        <v>813</v>
      </c>
      <c r="C29" s="892"/>
      <c r="D29" s="892"/>
    </row>
    <row r="30" spans="1:4" s="672" customFormat="1" ht="12.75" customHeight="1">
      <c r="A30" s="680">
        <v>5</v>
      </c>
      <c r="B30" s="892" t="s">
        <v>814</v>
      </c>
      <c r="C30" s="892"/>
      <c r="D30" s="892"/>
    </row>
    <row r="31" spans="1:4" s="672" customFormat="1" ht="12.75" customHeight="1">
      <c r="A31" s="680">
        <v>6</v>
      </c>
      <c r="B31" s="892" t="s">
        <v>815</v>
      </c>
      <c r="C31" s="892"/>
      <c r="D31" s="892"/>
    </row>
    <row r="32" spans="1:5" s="672" customFormat="1" ht="12.75" customHeight="1">
      <c r="A32" s="680">
        <v>7</v>
      </c>
      <c r="B32" s="892" t="s">
        <v>816</v>
      </c>
      <c r="C32" s="892"/>
      <c r="D32" s="892"/>
      <c r="E32" s="682"/>
    </row>
    <row r="33" spans="1:5" s="672" customFormat="1" ht="12.75" customHeight="1">
      <c r="A33" s="680">
        <v>8</v>
      </c>
      <c r="B33" s="892" t="s">
        <v>817</v>
      </c>
      <c r="C33" s="892"/>
      <c r="D33" s="892"/>
      <c r="E33" s="682"/>
    </row>
    <row r="34" spans="1:6" s="672" customFormat="1" ht="12.75" customHeight="1">
      <c r="A34" s="680">
        <v>9</v>
      </c>
      <c r="B34" s="892" t="s">
        <v>818</v>
      </c>
      <c r="C34" s="892"/>
      <c r="D34" s="892"/>
      <c r="E34" s="683"/>
      <c r="F34" s="684"/>
    </row>
    <row r="35" spans="1:5" s="672" customFormat="1" ht="12.75" customHeight="1">
      <c r="A35" s="680">
        <v>10</v>
      </c>
      <c r="B35" s="892" t="s">
        <v>819</v>
      </c>
      <c r="C35" s="892"/>
      <c r="D35" s="892"/>
      <c r="E35" s="682"/>
    </row>
    <row r="36" spans="1:5" s="672" customFormat="1" ht="12.75" customHeight="1">
      <c r="A36" s="680">
        <v>11</v>
      </c>
      <c r="B36" s="892" t="s">
        <v>820</v>
      </c>
      <c r="C36" s="892"/>
      <c r="D36" s="892"/>
      <c r="E36" s="682"/>
    </row>
    <row r="37" spans="1:5" s="672" customFormat="1" ht="12.75" customHeight="1">
      <c r="A37" s="680">
        <v>12</v>
      </c>
      <c r="B37" s="892" t="s">
        <v>821</v>
      </c>
      <c r="C37" s="892"/>
      <c r="D37" s="892"/>
      <c r="E37" s="685"/>
    </row>
    <row r="38" spans="1:5" s="672" customFormat="1" ht="12.75" customHeight="1">
      <c r="A38" s="686">
        <v>13</v>
      </c>
      <c r="B38" s="892" t="s">
        <v>822</v>
      </c>
      <c r="C38" s="892"/>
      <c r="D38" s="892"/>
      <c r="E38" s="685"/>
    </row>
    <row r="39" s="672" customFormat="1" ht="9.75" customHeight="1">
      <c r="E39" s="685"/>
    </row>
    <row r="40" spans="1:5" s="672" customFormat="1" ht="13.5">
      <c r="A40" s="687" t="s">
        <v>771</v>
      </c>
      <c r="B40" s="688"/>
      <c r="E40" s="685"/>
    </row>
    <row r="41" spans="1:5" s="672" customFormat="1" ht="12.75" customHeight="1">
      <c r="A41" s="680" t="s">
        <v>777</v>
      </c>
      <c r="B41" s="892" t="s">
        <v>823</v>
      </c>
      <c r="C41" s="892"/>
      <c r="D41" s="892"/>
      <c r="E41" s="685"/>
    </row>
    <row r="42" spans="1:4" s="672" customFormat="1" ht="12.75" customHeight="1">
      <c r="A42" s="680" t="s">
        <v>786</v>
      </c>
      <c r="B42" s="892" t="s">
        <v>824</v>
      </c>
      <c r="C42" s="892"/>
      <c r="D42" s="892"/>
    </row>
    <row r="43" ht="13.5"/>
  </sheetData>
  <sheetProtection/>
  <mergeCells count="16">
    <mergeCell ref="B37:D37"/>
    <mergeCell ref="B38:D38"/>
    <mergeCell ref="B41:D41"/>
    <mergeCell ref="B42:D42"/>
    <mergeCell ref="B31:D31"/>
    <mergeCell ref="B32:D32"/>
    <mergeCell ref="B33:D33"/>
    <mergeCell ref="B34:D34"/>
    <mergeCell ref="B35:D35"/>
    <mergeCell ref="B36:D36"/>
    <mergeCell ref="B30:D30"/>
    <mergeCell ref="A1:H1"/>
    <mergeCell ref="B26:D26"/>
    <mergeCell ref="B27:D27"/>
    <mergeCell ref="B28:D28"/>
    <mergeCell ref="B29:D29"/>
  </mergeCells>
  <conditionalFormatting sqref="H25">
    <cfRule type="cellIs" priority="2" dxfId="0" operator="lessThan" stopIfTrue="1">
      <formula>0</formula>
    </cfRule>
  </conditionalFormatting>
  <conditionalFormatting sqref="H3:H24">
    <cfRule type="cellIs" priority="1" dxfId="0" operator="lessThan" stopIfTrue="1">
      <formula>0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O110"/>
  <sheetViews>
    <sheetView showGridLines="0" zoomScale="70" zoomScaleNormal="70" zoomScaleSheetLayoutView="75" zoomScalePageLayoutView="0" workbookViewId="0" topLeftCell="A1">
      <pane xSplit="6" ySplit="5" topLeftCell="G6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140625" defaultRowHeight="12.75"/>
  <cols>
    <col min="1" max="1" width="17.28125" style="632" customWidth="1"/>
    <col min="2" max="2" width="6.421875" style="632" customWidth="1"/>
    <col min="3" max="3" width="7.7109375" style="632" customWidth="1"/>
    <col min="4" max="4" width="39.140625" style="632" customWidth="1"/>
    <col min="5" max="5" width="9.57421875" style="632" customWidth="1"/>
    <col min="6" max="6" width="14.28125" style="851" customWidth="1"/>
    <col min="7" max="7" width="16.57421875" style="851" customWidth="1"/>
    <col min="8" max="8" width="16.00390625" style="632" customWidth="1"/>
    <col min="9" max="9" width="12.140625" style="632" customWidth="1"/>
    <col min="10" max="10" width="14.140625" style="632" customWidth="1"/>
    <col min="11" max="11" width="14.421875" style="690" customWidth="1"/>
    <col min="12" max="12" width="16.140625" style="690" customWidth="1"/>
    <col min="13" max="13" width="13.28125" style="690" customWidth="1"/>
    <col min="14" max="14" width="16.8515625" style="690" customWidth="1"/>
    <col min="15" max="15" width="17.7109375" style="690" customWidth="1"/>
    <col min="16" max="16384" width="9.140625" style="690" customWidth="1"/>
  </cols>
  <sheetData>
    <row r="1" spans="1:15" ht="25.5" customHeight="1">
      <c r="A1" s="896" t="s">
        <v>825</v>
      </c>
      <c r="B1" s="896"/>
      <c r="C1" s="896"/>
      <c r="D1" s="896"/>
      <c r="E1" s="896"/>
      <c r="F1" s="896"/>
      <c r="G1" s="896"/>
      <c r="H1" s="896"/>
      <c r="I1" s="896"/>
      <c r="J1" s="896"/>
      <c r="K1" s="896"/>
      <c r="L1" s="896"/>
      <c r="M1" s="896"/>
      <c r="N1" s="896"/>
      <c r="O1" s="896"/>
    </row>
    <row r="2" spans="1:15" ht="15" customHeight="1">
      <c r="A2" s="897" t="s">
        <v>669</v>
      </c>
      <c r="B2" s="899" t="s">
        <v>826</v>
      </c>
      <c r="C2" s="899" t="s">
        <v>827</v>
      </c>
      <c r="D2" s="899" t="s">
        <v>772</v>
      </c>
      <c r="E2" s="899" t="s">
        <v>773</v>
      </c>
      <c r="F2" s="899" t="s">
        <v>828</v>
      </c>
      <c r="G2" s="901" t="s">
        <v>829</v>
      </c>
      <c r="H2" s="899" t="s">
        <v>830</v>
      </c>
      <c r="I2" s="899" t="s">
        <v>831</v>
      </c>
      <c r="J2" s="899" t="s">
        <v>832</v>
      </c>
      <c r="K2" s="903" t="s">
        <v>833</v>
      </c>
      <c r="L2" s="904"/>
      <c r="M2" s="904"/>
      <c r="N2" s="905"/>
      <c r="O2" s="901" t="s">
        <v>834</v>
      </c>
    </row>
    <row r="3" spans="1:15" ht="90" customHeight="1">
      <c r="A3" s="898"/>
      <c r="B3" s="900"/>
      <c r="C3" s="900"/>
      <c r="D3" s="900"/>
      <c r="E3" s="900"/>
      <c r="F3" s="900"/>
      <c r="G3" s="902"/>
      <c r="H3" s="900"/>
      <c r="I3" s="900"/>
      <c r="J3" s="900"/>
      <c r="K3" s="719" t="s">
        <v>835</v>
      </c>
      <c r="L3" s="720" t="s">
        <v>836</v>
      </c>
      <c r="M3" s="720" t="s">
        <v>837</v>
      </c>
      <c r="N3" s="720" t="s">
        <v>838</v>
      </c>
      <c r="O3" s="902"/>
    </row>
    <row r="4" spans="1:15" s="698" customFormat="1" ht="26.25">
      <c r="A4" s="721" t="s">
        <v>677</v>
      </c>
      <c r="B4" s="722">
        <v>1</v>
      </c>
      <c r="C4" s="722" t="s">
        <v>777</v>
      </c>
      <c r="D4" s="723" t="s">
        <v>778</v>
      </c>
      <c r="E4" s="724" t="s">
        <v>779</v>
      </c>
      <c r="F4" s="725" t="s">
        <v>839</v>
      </c>
      <c r="G4" s="726">
        <v>0</v>
      </c>
      <c r="H4" s="727"/>
      <c r="I4" s="728"/>
      <c r="J4" s="729"/>
      <c r="K4" s="729"/>
      <c r="L4" s="729">
        <v>4343.560080993161</v>
      </c>
      <c r="M4" s="730">
        <v>39510</v>
      </c>
      <c r="N4" s="729">
        <v>996.548230764124</v>
      </c>
      <c r="O4" s="729">
        <v>2200</v>
      </c>
    </row>
    <row r="5" spans="1:15" s="698" customFormat="1" ht="26.25">
      <c r="A5" s="721" t="s">
        <v>699</v>
      </c>
      <c r="B5" s="722">
        <v>11</v>
      </c>
      <c r="C5" s="722" t="s">
        <v>786</v>
      </c>
      <c r="D5" s="721" t="s">
        <v>840</v>
      </c>
      <c r="E5" s="731">
        <v>36167908</v>
      </c>
      <c r="F5" s="725" t="s">
        <v>841</v>
      </c>
      <c r="G5" s="726">
        <v>48.96221</v>
      </c>
      <c r="H5" s="727"/>
      <c r="I5" s="728"/>
      <c r="J5" s="729"/>
      <c r="K5" s="729">
        <v>48.96221</v>
      </c>
      <c r="L5" s="729">
        <v>49.04725</v>
      </c>
      <c r="M5" s="730">
        <v>39967</v>
      </c>
      <c r="N5" s="729">
        <v>0</v>
      </c>
      <c r="O5" s="729">
        <v>0</v>
      </c>
    </row>
    <row r="6" spans="1:15" s="698" customFormat="1" ht="26.25">
      <c r="A6" s="721" t="s">
        <v>681</v>
      </c>
      <c r="B6" s="722">
        <v>1</v>
      </c>
      <c r="C6" s="722" t="s">
        <v>777</v>
      </c>
      <c r="D6" s="721" t="s">
        <v>780</v>
      </c>
      <c r="E6" s="724" t="s">
        <v>781</v>
      </c>
      <c r="F6" s="725" t="s">
        <v>839</v>
      </c>
      <c r="G6" s="726">
        <v>478.75642</v>
      </c>
      <c r="H6" s="732"/>
      <c r="I6" s="733"/>
      <c r="J6" s="734"/>
      <c r="K6" s="729">
        <v>478.75642</v>
      </c>
      <c r="L6" s="729">
        <v>10363.452029999999</v>
      </c>
      <c r="M6" s="730">
        <v>39841</v>
      </c>
      <c r="N6" s="729">
        <v>8457.00588</v>
      </c>
      <c r="O6" s="729">
        <v>1500</v>
      </c>
    </row>
    <row r="7" spans="1:15" s="698" customFormat="1" ht="12.75">
      <c r="A7" s="721" t="s">
        <v>681</v>
      </c>
      <c r="B7" s="722">
        <v>1</v>
      </c>
      <c r="C7" s="722" t="s">
        <v>777</v>
      </c>
      <c r="D7" s="721" t="s">
        <v>782</v>
      </c>
      <c r="E7" s="731">
        <v>31813861</v>
      </c>
      <c r="F7" s="725" t="s">
        <v>839</v>
      </c>
      <c r="G7" s="726">
        <v>0</v>
      </c>
      <c r="H7" s="732"/>
      <c r="I7" s="733"/>
      <c r="J7" s="734"/>
      <c r="K7" s="729">
        <v>0</v>
      </c>
      <c r="L7" s="729">
        <v>0</v>
      </c>
      <c r="M7" s="11"/>
      <c r="N7" s="729">
        <v>0</v>
      </c>
      <c r="O7" s="729">
        <v>4200</v>
      </c>
    </row>
    <row r="8" spans="1:15" s="698" customFormat="1" ht="12.75">
      <c r="A8" s="721" t="s">
        <v>681</v>
      </c>
      <c r="B8" s="722">
        <v>7</v>
      </c>
      <c r="C8" s="722" t="s">
        <v>777</v>
      </c>
      <c r="D8" s="721" t="s">
        <v>785</v>
      </c>
      <c r="E8" s="731">
        <v>30853915</v>
      </c>
      <c r="F8" s="725" t="s">
        <v>839</v>
      </c>
      <c r="G8" s="726">
        <v>0</v>
      </c>
      <c r="H8" s="732"/>
      <c r="I8" s="733"/>
      <c r="J8" s="734"/>
      <c r="K8" s="729">
        <v>0</v>
      </c>
      <c r="L8" s="729">
        <v>0</v>
      </c>
      <c r="M8" s="735"/>
      <c r="N8" s="729">
        <v>0</v>
      </c>
      <c r="O8" s="729">
        <v>650.79101</v>
      </c>
    </row>
    <row r="9" spans="1:15" s="698" customFormat="1" ht="12.75">
      <c r="A9" s="721" t="s">
        <v>689</v>
      </c>
      <c r="B9" s="722">
        <v>8</v>
      </c>
      <c r="C9" s="722" t="s">
        <v>786</v>
      </c>
      <c r="D9" s="721" t="s">
        <v>787</v>
      </c>
      <c r="E9" s="731">
        <v>17335469</v>
      </c>
      <c r="F9" s="725" t="s">
        <v>839</v>
      </c>
      <c r="G9" s="726">
        <v>0</v>
      </c>
      <c r="H9" s="732"/>
      <c r="I9" s="733"/>
      <c r="J9" s="734"/>
      <c r="K9" s="729">
        <v>0</v>
      </c>
      <c r="L9" s="729">
        <v>0</v>
      </c>
      <c r="M9" s="736">
        <v>40458</v>
      </c>
      <c r="N9" s="729">
        <v>7.634600000000001</v>
      </c>
      <c r="O9" s="729">
        <v>0</v>
      </c>
    </row>
    <row r="10" spans="1:15" s="698" customFormat="1" ht="26.25">
      <c r="A10" s="11" t="s">
        <v>695</v>
      </c>
      <c r="B10" s="737">
        <v>8</v>
      </c>
      <c r="C10" s="737" t="s">
        <v>786</v>
      </c>
      <c r="D10" s="721" t="s">
        <v>788</v>
      </c>
      <c r="E10" s="724" t="s">
        <v>789</v>
      </c>
      <c r="F10" s="725" t="s">
        <v>841</v>
      </c>
      <c r="G10" s="726">
        <v>6.72276</v>
      </c>
      <c r="H10" s="732"/>
      <c r="I10" s="738"/>
      <c r="J10" s="739"/>
      <c r="K10" s="729">
        <v>6.72276</v>
      </c>
      <c r="L10" s="729">
        <v>6.72276</v>
      </c>
      <c r="M10" s="736">
        <v>40476</v>
      </c>
      <c r="N10" s="729">
        <v>0</v>
      </c>
      <c r="O10" s="729">
        <v>0</v>
      </c>
    </row>
    <row r="11" spans="1:15" s="698" customFormat="1" ht="12.75">
      <c r="A11" s="735" t="s">
        <v>695</v>
      </c>
      <c r="B11" s="740">
        <v>9</v>
      </c>
      <c r="C11" s="740" t="s">
        <v>786</v>
      </c>
      <c r="D11" s="741" t="s">
        <v>842</v>
      </c>
      <c r="E11" s="742" t="s">
        <v>843</v>
      </c>
      <c r="F11" s="743" t="s">
        <v>841</v>
      </c>
      <c r="G11" s="726">
        <v>1.1126500000000001</v>
      </c>
      <c r="H11" s="732"/>
      <c r="I11" s="738"/>
      <c r="J11" s="739"/>
      <c r="K11" s="729">
        <v>1.1126500000000001</v>
      </c>
      <c r="L11" s="729">
        <v>1.1126500000000001</v>
      </c>
      <c r="M11" s="744">
        <v>40476</v>
      </c>
      <c r="N11" s="729">
        <v>0</v>
      </c>
      <c r="O11" s="729">
        <v>0</v>
      </c>
    </row>
    <row r="12" spans="1:15" s="698" customFormat="1" ht="12.75">
      <c r="A12" s="745" t="s">
        <v>686</v>
      </c>
      <c r="B12" s="722">
        <v>8</v>
      </c>
      <c r="C12" s="722" t="s">
        <v>786</v>
      </c>
      <c r="D12" s="746" t="s">
        <v>790</v>
      </c>
      <c r="E12" s="731">
        <v>17335965</v>
      </c>
      <c r="F12" s="725" t="s">
        <v>841</v>
      </c>
      <c r="G12" s="726">
        <v>1107.72815</v>
      </c>
      <c r="H12" s="747"/>
      <c r="I12" s="738"/>
      <c r="J12" s="739"/>
      <c r="K12" s="729">
        <v>1107.72815</v>
      </c>
      <c r="L12" s="729">
        <v>0</v>
      </c>
      <c r="M12" s="748"/>
      <c r="N12" s="729">
        <v>0</v>
      </c>
      <c r="O12" s="729">
        <v>0</v>
      </c>
    </row>
    <row r="13" spans="1:15" s="698" customFormat="1" ht="26.25">
      <c r="A13" s="749" t="s">
        <v>686</v>
      </c>
      <c r="B13" s="750">
        <v>8</v>
      </c>
      <c r="C13" s="750" t="s">
        <v>786</v>
      </c>
      <c r="D13" s="751" t="s">
        <v>791</v>
      </c>
      <c r="E13" s="752">
        <v>44455356</v>
      </c>
      <c r="F13" s="750" t="s">
        <v>839</v>
      </c>
      <c r="G13" s="726">
        <v>0</v>
      </c>
      <c r="H13" s="747"/>
      <c r="I13" s="738"/>
      <c r="J13" s="739"/>
      <c r="K13" s="729">
        <v>0</v>
      </c>
      <c r="L13" s="729">
        <v>0</v>
      </c>
      <c r="M13" s="753"/>
      <c r="N13" s="729">
        <v>0</v>
      </c>
      <c r="O13" s="729">
        <v>0</v>
      </c>
    </row>
    <row r="14" spans="1:15" s="698" customFormat="1" ht="12.75">
      <c r="A14" s="754" t="s">
        <v>709</v>
      </c>
      <c r="B14" s="755">
        <v>8</v>
      </c>
      <c r="C14" s="755" t="s">
        <v>786</v>
      </c>
      <c r="D14" s="756" t="s">
        <v>792</v>
      </c>
      <c r="E14" s="757" t="s">
        <v>793</v>
      </c>
      <c r="F14" s="758" t="s">
        <v>841</v>
      </c>
      <c r="G14" s="726">
        <v>0</v>
      </c>
      <c r="H14" s="747"/>
      <c r="I14" s="759"/>
      <c r="J14" s="739"/>
      <c r="K14" s="729">
        <v>0</v>
      </c>
      <c r="L14" s="729">
        <v>0</v>
      </c>
      <c r="M14" s="749"/>
      <c r="N14" s="729">
        <v>0</v>
      </c>
      <c r="O14" s="729">
        <v>0</v>
      </c>
    </row>
    <row r="15" spans="1:15" s="698" customFormat="1" ht="12.75">
      <c r="A15" s="721" t="s">
        <v>706</v>
      </c>
      <c r="B15" s="737">
        <v>8</v>
      </c>
      <c r="C15" s="737" t="s">
        <v>786</v>
      </c>
      <c r="D15" s="721" t="s">
        <v>844</v>
      </c>
      <c r="E15" s="724" t="s">
        <v>845</v>
      </c>
      <c r="F15" s="725" t="s">
        <v>846</v>
      </c>
      <c r="G15" s="726">
        <v>92.57517999999999</v>
      </c>
      <c r="H15" s="747"/>
      <c r="I15" s="738"/>
      <c r="J15" s="739"/>
      <c r="K15" s="729">
        <v>92.57517999999999</v>
      </c>
      <c r="L15" s="729">
        <v>232.65982</v>
      </c>
      <c r="M15" s="730">
        <v>39748</v>
      </c>
      <c r="N15" s="729">
        <v>219.07986</v>
      </c>
      <c r="O15" s="729">
        <v>0</v>
      </c>
    </row>
    <row r="16" spans="1:15" s="698" customFormat="1" ht="12.75">
      <c r="A16" s="11" t="s">
        <v>705</v>
      </c>
      <c r="B16" s="737">
        <v>10</v>
      </c>
      <c r="C16" s="737" t="s">
        <v>786</v>
      </c>
      <c r="D16" s="760" t="s">
        <v>847</v>
      </c>
      <c r="E16" s="724" t="s">
        <v>848</v>
      </c>
      <c r="F16" s="725" t="s">
        <v>846</v>
      </c>
      <c r="G16" s="726">
        <v>3.46054</v>
      </c>
      <c r="H16" s="761"/>
      <c r="I16" s="762"/>
      <c r="J16" s="763"/>
      <c r="K16" s="729">
        <v>3.46054</v>
      </c>
      <c r="L16" s="729">
        <v>2.97656</v>
      </c>
      <c r="M16" s="764">
        <v>39903</v>
      </c>
      <c r="N16" s="729">
        <v>9.535549999999999</v>
      </c>
      <c r="O16" s="729">
        <v>0</v>
      </c>
    </row>
    <row r="17" spans="1:15" s="698" customFormat="1" ht="12.75">
      <c r="A17" s="11" t="s">
        <v>678</v>
      </c>
      <c r="B17" s="722">
        <v>1</v>
      </c>
      <c r="C17" s="722" t="s">
        <v>777</v>
      </c>
      <c r="D17" s="760" t="s">
        <v>849</v>
      </c>
      <c r="E17" s="724" t="s">
        <v>850</v>
      </c>
      <c r="F17" s="725" t="s">
        <v>841</v>
      </c>
      <c r="G17" s="726">
        <v>216.92169</v>
      </c>
      <c r="H17" s="761"/>
      <c r="I17" s="762"/>
      <c r="J17" s="763"/>
      <c r="K17" s="729">
        <v>216.92169</v>
      </c>
      <c r="L17" s="729">
        <v>216.92169</v>
      </c>
      <c r="M17" s="765">
        <v>39538</v>
      </c>
      <c r="N17" s="729">
        <v>413.98602</v>
      </c>
      <c r="O17" s="729">
        <v>0</v>
      </c>
    </row>
    <row r="18" spans="1:15" s="769" customFormat="1" ht="12.75">
      <c r="A18" s="11" t="s">
        <v>678</v>
      </c>
      <c r="B18" s="722">
        <v>7</v>
      </c>
      <c r="C18" s="722" t="s">
        <v>777</v>
      </c>
      <c r="D18" s="760" t="s">
        <v>851</v>
      </c>
      <c r="E18" s="724" t="s">
        <v>852</v>
      </c>
      <c r="F18" s="725" t="s">
        <v>841</v>
      </c>
      <c r="G18" s="726">
        <v>0.07958</v>
      </c>
      <c r="H18" s="766"/>
      <c r="I18" s="767"/>
      <c r="J18" s="768"/>
      <c r="K18" s="729">
        <v>0.07958</v>
      </c>
      <c r="L18" s="729">
        <v>0.07958</v>
      </c>
      <c r="M18" s="765">
        <v>40226</v>
      </c>
      <c r="N18" s="729">
        <v>0</v>
      </c>
      <c r="O18" s="729">
        <v>0</v>
      </c>
    </row>
    <row r="19" spans="1:15" s="698" customFormat="1" ht="12.75">
      <c r="A19" s="11" t="s">
        <v>692</v>
      </c>
      <c r="B19" s="737">
        <v>10</v>
      </c>
      <c r="C19" s="737" t="s">
        <v>786</v>
      </c>
      <c r="D19" s="760" t="s">
        <v>853</v>
      </c>
      <c r="E19" s="724" t="s">
        <v>854</v>
      </c>
      <c r="F19" s="725" t="s">
        <v>846</v>
      </c>
      <c r="G19" s="726">
        <v>50.36262696673969</v>
      </c>
      <c r="H19" s="770"/>
      <c r="I19" s="728"/>
      <c r="J19" s="729"/>
      <c r="K19" s="729">
        <v>50.36262696673969</v>
      </c>
      <c r="L19" s="729">
        <v>109.20100577574189</v>
      </c>
      <c r="M19" s="730">
        <v>39643</v>
      </c>
      <c r="N19" s="729">
        <v>0.02907787293367855</v>
      </c>
      <c r="O19" s="729">
        <v>0</v>
      </c>
    </row>
    <row r="20" spans="1:15" s="698" customFormat="1" ht="26.25">
      <c r="A20" s="771" t="s">
        <v>692</v>
      </c>
      <c r="B20" s="737">
        <v>10</v>
      </c>
      <c r="C20" s="737" t="s">
        <v>786</v>
      </c>
      <c r="D20" s="760" t="s">
        <v>855</v>
      </c>
      <c r="E20" s="724" t="s">
        <v>856</v>
      </c>
      <c r="F20" s="725" t="s">
        <v>846</v>
      </c>
      <c r="G20" s="726">
        <v>0.07251211578038902</v>
      </c>
      <c r="H20" s="770"/>
      <c r="I20" s="728"/>
      <c r="J20" s="729"/>
      <c r="K20" s="729">
        <v>0.07251211578038902</v>
      </c>
      <c r="L20" s="729">
        <v>0</v>
      </c>
      <c r="M20" s="730">
        <v>39722</v>
      </c>
      <c r="N20" s="729">
        <v>0.1360286795459072</v>
      </c>
      <c r="O20" s="729">
        <v>0</v>
      </c>
    </row>
    <row r="21" spans="1:15" s="698" customFormat="1" ht="12.75">
      <c r="A21" s="771" t="s">
        <v>692</v>
      </c>
      <c r="B21" s="737">
        <v>4</v>
      </c>
      <c r="C21" s="737" t="s">
        <v>777</v>
      </c>
      <c r="D21" s="760" t="s">
        <v>857</v>
      </c>
      <c r="E21" s="724" t="s">
        <v>858</v>
      </c>
      <c r="F21" s="725" t="s">
        <v>841</v>
      </c>
      <c r="G21" s="726">
        <v>49.08824603332669</v>
      </c>
      <c r="H21" s="770"/>
      <c r="I21" s="728"/>
      <c r="J21" s="729"/>
      <c r="K21" s="729">
        <v>49.08824603332669</v>
      </c>
      <c r="L21" s="729">
        <v>49.08824603332669</v>
      </c>
      <c r="M21" s="730">
        <v>39722</v>
      </c>
      <c r="N21" s="729">
        <v>0.22239925645621722</v>
      </c>
      <c r="O21" s="729">
        <v>0</v>
      </c>
    </row>
    <row r="22" spans="1:15" s="698" customFormat="1" ht="26.25">
      <c r="A22" s="11" t="s">
        <v>675</v>
      </c>
      <c r="B22" s="722">
        <v>8</v>
      </c>
      <c r="C22" s="722" t="s">
        <v>786</v>
      </c>
      <c r="D22" s="723" t="s">
        <v>794</v>
      </c>
      <c r="E22" s="731">
        <v>17336163</v>
      </c>
      <c r="F22" s="725" t="s">
        <v>839</v>
      </c>
      <c r="G22" s="726">
        <v>0</v>
      </c>
      <c r="H22" s="732"/>
      <c r="I22" s="747"/>
      <c r="J22" s="734"/>
      <c r="K22" s="729">
        <v>0</v>
      </c>
      <c r="L22" s="729">
        <v>151.06071</v>
      </c>
      <c r="M22" s="772">
        <v>39673</v>
      </c>
      <c r="N22" s="729">
        <v>0</v>
      </c>
      <c r="O22" s="729">
        <v>0</v>
      </c>
    </row>
    <row r="23" spans="1:15" s="698" customFormat="1" ht="26.25">
      <c r="A23" s="773" t="s">
        <v>703</v>
      </c>
      <c r="B23" s="750">
        <v>12</v>
      </c>
      <c r="C23" s="774" t="s">
        <v>786</v>
      </c>
      <c r="D23" s="775" t="s">
        <v>859</v>
      </c>
      <c r="E23" s="11">
        <v>35581778</v>
      </c>
      <c r="F23" s="776" t="s">
        <v>841</v>
      </c>
      <c r="G23" s="726">
        <v>3.00734</v>
      </c>
      <c r="H23" s="732"/>
      <c r="I23" s="747"/>
      <c r="J23" s="734"/>
      <c r="K23" s="729">
        <v>3.00734</v>
      </c>
      <c r="L23" s="729">
        <v>2.8410900000000003</v>
      </c>
      <c r="M23" s="730">
        <v>40094</v>
      </c>
      <c r="N23" s="729">
        <v>322.86203</v>
      </c>
      <c r="O23" s="729">
        <v>0</v>
      </c>
    </row>
    <row r="24" spans="1:15" s="769" customFormat="1" ht="12.75">
      <c r="A24" s="773" t="s">
        <v>703</v>
      </c>
      <c r="B24" s="750">
        <v>11</v>
      </c>
      <c r="C24" s="774" t="s">
        <v>786</v>
      </c>
      <c r="D24" s="775" t="s">
        <v>860</v>
      </c>
      <c r="E24" s="11">
        <v>35581000</v>
      </c>
      <c r="F24" s="776" t="s">
        <v>841</v>
      </c>
      <c r="G24" s="726">
        <v>0.03168</v>
      </c>
      <c r="H24" s="732"/>
      <c r="I24" s="747"/>
      <c r="J24" s="734"/>
      <c r="K24" s="729">
        <v>0.03168</v>
      </c>
      <c r="L24" s="729">
        <v>0.03168</v>
      </c>
      <c r="M24" s="730">
        <v>40078</v>
      </c>
      <c r="N24" s="729">
        <v>31.68025</v>
      </c>
      <c r="O24" s="729">
        <v>0</v>
      </c>
    </row>
    <row r="25" spans="1:15" s="781" customFormat="1" ht="12.75">
      <c r="A25" s="773" t="s">
        <v>676</v>
      </c>
      <c r="B25" s="750">
        <v>1</v>
      </c>
      <c r="C25" s="774" t="s">
        <v>777</v>
      </c>
      <c r="D25" s="775" t="s">
        <v>861</v>
      </c>
      <c r="E25" s="777">
        <v>17336007</v>
      </c>
      <c r="F25" s="776" t="s">
        <v>841</v>
      </c>
      <c r="G25" s="726">
        <v>0.03166</v>
      </c>
      <c r="H25" s="778"/>
      <c r="I25" s="779"/>
      <c r="J25" s="780"/>
      <c r="K25" s="729">
        <v>0.03166</v>
      </c>
      <c r="L25" s="729">
        <v>0.03166</v>
      </c>
      <c r="M25" s="765">
        <v>39846</v>
      </c>
      <c r="N25" s="729">
        <v>0</v>
      </c>
      <c r="O25" s="729">
        <v>0</v>
      </c>
    </row>
    <row r="26" spans="1:15" s="698" customFormat="1" ht="26.25">
      <c r="A26" s="721" t="s">
        <v>676</v>
      </c>
      <c r="B26" s="722">
        <v>10</v>
      </c>
      <c r="C26" s="722" t="s">
        <v>786</v>
      </c>
      <c r="D26" s="723" t="s">
        <v>802</v>
      </c>
      <c r="E26" s="782">
        <v>17336015</v>
      </c>
      <c r="F26" s="722" t="s">
        <v>839</v>
      </c>
      <c r="G26" s="726">
        <v>0.02255</v>
      </c>
      <c r="H26" s="761"/>
      <c r="I26" s="762"/>
      <c r="J26" s="763"/>
      <c r="K26" s="729">
        <v>0.02255</v>
      </c>
      <c r="L26" s="729">
        <v>0.02255</v>
      </c>
      <c r="M26" s="744">
        <v>39780</v>
      </c>
      <c r="N26" s="729">
        <v>0</v>
      </c>
      <c r="O26" s="729">
        <v>0</v>
      </c>
    </row>
    <row r="27" spans="1:15" s="698" customFormat="1" ht="12.75">
      <c r="A27" s="721" t="s">
        <v>694</v>
      </c>
      <c r="B27" s="722">
        <v>10</v>
      </c>
      <c r="C27" s="722" t="s">
        <v>786</v>
      </c>
      <c r="D27" s="723" t="s">
        <v>862</v>
      </c>
      <c r="E27" s="782">
        <v>35606347</v>
      </c>
      <c r="F27" s="722" t="s">
        <v>841</v>
      </c>
      <c r="G27" s="726">
        <v>0.08187</v>
      </c>
      <c r="H27" s="761"/>
      <c r="I27" s="762"/>
      <c r="J27" s="763"/>
      <c r="K27" s="729">
        <v>0.08187</v>
      </c>
      <c r="L27" s="729">
        <v>0.08187</v>
      </c>
      <c r="M27" s="730">
        <v>39777</v>
      </c>
      <c r="N27" s="729">
        <v>0</v>
      </c>
      <c r="O27" s="729">
        <v>0</v>
      </c>
    </row>
    <row r="28" spans="1:15" s="769" customFormat="1" ht="12.75">
      <c r="A28" s="721" t="s">
        <v>694</v>
      </c>
      <c r="B28" s="722">
        <v>9</v>
      </c>
      <c r="C28" s="722" t="s">
        <v>786</v>
      </c>
      <c r="D28" s="723" t="s">
        <v>863</v>
      </c>
      <c r="E28" s="782">
        <v>17336139</v>
      </c>
      <c r="F28" s="722" t="s">
        <v>841</v>
      </c>
      <c r="G28" s="726">
        <v>0.22374000000000002</v>
      </c>
      <c r="H28" s="761"/>
      <c r="I28" s="762"/>
      <c r="J28" s="763"/>
      <c r="K28" s="729">
        <v>0.22374000000000002</v>
      </c>
      <c r="L28" s="729">
        <v>0.22340000000000002</v>
      </c>
      <c r="M28" s="730">
        <v>39777</v>
      </c>
      <c r="N28" s="729">
        <v>0</v>
      </c>
      <c r="O28" s="729">
        <v>0</v>
      </c>
    </row>
    <row r="29" spans="1:15" s="788" customFormat="1" ht="12.75">
      <c r="A29" s="741" t="s">
        <v>707</v>
      </c>
      <c r="B29" s="783">
        <v>11</v>
      </c>
      <c r="C29" s="783" t="s">
        <v>786</v>
      </c>
      <c r="D29" s="784" t="s">
        <v>803</v>
      </c>
      <c r="E29" s="785">
        <v>36167991</v>
      </c>
      <c r="F29" s="786" t="s">
        <v>864</v>
      </c>
      <c r="G29" s="726">
        <v>0.00404</v>
      </c>
      <c r="H29" s="787"/>
      <c r="I29" s="762"/>
      <c r="J29" s="763"/>
      <c r="K29" s="729">
        <v>0.00404</v>
      </c>
      <c r="L29" s="729">
        <v>0.00404</v>
      </c>
      <c r="M29" s="736">
        <v>40150</v>
      </c>
      <c r="N29" s="729">
        <v>0</v>
      </c>
      <c r="O29" s="729">
        <v>0</v>
      </c>
    </row>
    <row r="30" spans="1:15" s="791" customFormat="1" ht="12.75">
      <c r="A30" s="11" t="s">
        <v>680</v>
      </c>
      <c r="B30" s="789">
        <v>8</v>
      </c>
      <c r="C30" s="722" t="s">
        <v>786</v>
      </c>
      <c r="D30" s="746" t="s">
        <v>795</v>
      </c>
      <c r="E30" s="724" t="s">
        <v>796</v>
      </c>
      <c r="F30" s="725" t="s">
        <v>839</v>
      </c>
      <c r="G30" s="726">
        <v>0</v>
      </c>
      <c r="H30" s="761"/>
      <c r="I30" s="762"/>
      <c r="J30" s="763"/>
      <c r="K30" s="729">
        <v>0</v>
      </c>
      <c r="L30" s="729">
        <v>0</v>
      </c>
      <c r="M30" s="790"/>
      <c r="N30" s="729">
        <v>0</v>
      </c>
      <c r="O30" s="729">
        <v>0</v>
      </c>
    </row>
    <row r="31" spans="1:15" s="791" customFormat="1" ht="26.25">
      <c r="A31" s="749" t="s">
        <v>680</v>
      </c>
      <c r="B31" s="750">
        <v>11</v>
      </c>
      <c r="C31" s="750" t="s">
        <v>786</v>
      </c>
      <c r="D31" s="792" t="s">
        <v>804</v>
      </c>
      <c r="E31" s="793" t="s">
        <v>805</v>
      </c>
      <c r="F31" s="758" t="s">
        <v>839</v>
      </c>
      <c r="G31" s="726">
        <v>47.86085</v>
      </c>
      <c r="H31" s="794" t="s">
        <v>865</v>
      </c>
      <c r="I31" s="795">
        <v>40709</v>
      </c>
      <c r="J31" s="763">
        <v>953.44416</v>
      </c>
      <c r="K31" s="729">
        <v>47.86085</v>
      </c>
      <c r="L31" s="729">
        <v>47.86085</v>
      </c>
      <c r="M31" s="796">
        <v>40886</v>
      </c>
      <c r="N31" s="729">
        <v>0</v>
      </c>
      <c r="O31" s="729">
        <v>0</v>
      </c>
    </row>
    <row r="32" spans="1:15" s="791" customFormat="1" ht="26.25">
      <c r="A32" s="721" t="s">
        <v>691</v>
      </c>
      <c r="B32" s="737">
        <v>8</v>
      </c>
      <c r="C32" s="737" t="s">
        <v>786</v>
      </c>
      <c r="D32" s="760" t="s">
        <v>797</v>
      </c>
      <c r="E32" s="731">
        <v>17335795</v>
      </c>
      <c r="F32" s="725" t="s">
        <v>839</v>
      </c>
      <c r="G32" s="726">
        <v>2049.78755</v>
      </c>
      <c r="H32" s="797"/>
      <c r="I32" s="798"/>
      <c r="J32" s="799"/>
      <c r="K32" s="729">
        <v>2049.78755</v>
      </c>
      <c r="L32" s="729">
        <v>0</v>
      </c>
      <c r="M32" s="730">
        <v>40870</v>
      </c>
      <c r="N32" s="729">
        <v>0</v>
      </c>
      <c r="O32" s="729">
        <v>0</v>
      </c>
    </row>
    <row r="33" spans="1:15" s="698" customFormat="1" ht="12.75">
      <c r="A33" s="721" t="s">
        <v>693</v>
      </c>
      <c r="B33" s="722">
        <v>8</v>
      </c>
      <c r="C33" s="722" t="s">
        <v>786</v>
      </c>
      <c r="D33" s="760" t="s">
        <v>866</v>
      </c>
      <c r="E33" s="724" t="s">
        <v>867</v>
      </c>
      <c r="F33" s="725" t="s">
        <v>846</v>
      </c>
      <c r="G33" s="726">
        <v>25.41001</v>
      </c>
      <c r="H33" s="800"/>
      <c r="I33" s="800"/>
      <c r="J33" s="800"/>
      <c r="K33" s="729">
        <v>25.41001</v>
      </c>
      <c r="L33" s="729">
        <v>104.27731</v>
      </c>
      <c r="M33" s="730">
        <v>39534</v>
      </c>
      <c r="N33" s="729">
        <v>201.66673</v>
      </c>
      <c r="O33" s="729">
        <v>0</v>
      </c>
    </row>
    <row r="34" spans="1:15" s="698" customFormat="1" ht="12.75">
      <c r="A34" s="741" t="s">
        <v>693</v>
      </c>
      <c r="B34" s="722">
        <v>10</v>
      </c>
      <c r="C34" s="722" t="s">
        <v>786</v>
      </c>
      <c r="D34" s="723" t="s">
        <v>868</v>
      </c>
      <c r="E34" s="724" t="s">
        <v>869</v>
      </c>
      <c r="F34" s="722" t="s">
        <v>846</v>
      </c>
      <c r="G34" s="726">
        <v>0</v>
      </c>
      <c r="H34" s="800"/>
      <c r="I34" s="800"/>
      <c r="J34" s="800"/>
      <c r="K34" s="729">
        <v>0</v>
      </c>
      <c r="L34" s="729">
        <v>0.28141000000000005</v>
      </c>
      <c r="M34" s="736">
        <v>40109</v>
      </c>
      <c r="N34" s="729">
        <v>0</v>
      </c>
      <c r="O34" s="729">
        <v>0</v>
      </c>
    </row>
    <row r="35" spans="1:15" s="769" customFormat="1" ht="26.25">
      <c r="A35" s="721" t="s">
        <v>704</v>
      </c>
      <c r="B35" s="737">
        <v>8</v>
      </c>
      <c r="C35" s="737" t="s">
        <v>786</v>
      </c>
      <c r="D35" s="723" t="s">
        <v>870</v>
      </c>
      <c r="E35" s="731">
        <v>36597341</v>
      </c>
      <c r="F35" s="725" t="s">
        <v>841</v>
      </c>
      <c r="G35" s="726">
        <v>11.40123</v>
      </c>
      <c r="H35" s="761"/>
      <c r="I35" s="801"/>
      <c r="J35" s="739"/>
      <c r="K35" s="729">
        <v>11.40123</v>
      </c>
      <c r="L35" s="729">
        <v>11.40123</v>
      </c>
      <c r="M35" s="730">
        <v>39562</v>
      </c>
      <c r="N35" s="729">
        <v>0</v>
      </c>
      <c r="O35" s="729">
        <v>0</v>
      </c>
    </row>
    <row r="36" spans="1:15" s="698" customFormat="1" ht="26.25">
      <c r="A36" s="11" t="s">
        <v>704</v>
      </c>
      <c r="B36" s="722">
        <v>5</v>
      </c>
      <c r="C36" s="722" t="s">
        <v>777</v>
      </c>
      <c r="D36" s="723" t="s">
        <v>871</v>
      </c>
      <c r="E36" s="782">
        <v>17335949</v>
      </c>
      <c r="F36" s="722" t="s">
        <v>841</v>
      </c>
      <c r="G36" s="726">
        <v>69.74311</v>
      </c>
      <c r="H36" s="802"/>
      <c r="I36" s="803"/>
      <c r="J36" s="804"/>
      <c r="K36" s="729">
        <v>69.74311</v>
      </c>
      <c r="L36" s="729">
        <v>69.74311</v>
      </c>
      <c r="M36" s="730">
        <v>39552</v>
      </c>
      <c r="N36" s="729">
        <v>174.61481</v>
      </c>
      <c r="O36" s="729">
        <v>0</v>
      </c>
    </row>
    <row r="37" spans="1:15" s="698" customFormat="1" ht="12.75">
      <c r="A37" s="11" t="s">
        <v>704</v>
      </c>
      <c r="B37" s="722">
        <v>9</v>
      </c>
      <c r="C37" s="722" t="s">
        <v>786</v>
      </c>
      <c r="D37" s="723" t="s">
        <v>872</v>
      </c>
      <c r="E37" s="724" t="s">
        <v>873</v>
      </c>
      <c r="F37" s="725" t="s">
        <v>846</v>
      </c>
      <c r="G37" s="726">
        <v>3.90294</v>
      </c>
      <c r="H37" s="802"/>
      <c r="I37" s="803"/>
      <c r="J37" s="804"/>
      <c r="K37" s="729">
        <v>3.90294</v>
      </c>
      <c r="L37" s="729">
        <v>3.90294</v>
      </c>
      <c r="M37" s="730">
        <v>39583</v>
      </c>
      <c r="N37" s="729">
        <v>0.0461</v>
      </c>
      <c r="O37" s="729">
        <v>0</v>
      </c>
    </row>
    <row r="38" spans="1:15" s="769" customFormat="1" ht="26.25">
      <c r="A38" s="11" t="s">
        <v>704</v>
      </c>
      <c r="B38" s="722">
        <v>11</v>
      </c>
      <c r="C38" s="722" t="s">
        <v>786</v>
      </c>
      <c r="D38" s="723" t="s">
        <v>874</v>
      </c>
      <c r="E38" s="724" t="s">
        <v>875</v>
      </c>
      <c r="F38" s="725" t="s">
        <v>841</v>
      </c>
      <c r="G38" s="726">
        <v>0</v>
      </c>
      <c r="H38" s="770"/>
      <c r="I38" s="805"/>
      <c r="J38" s="806"/>
      <c r="K38" s="729">
        <v>0</v>
      </c>
      <c r="L38" s="729">
        <v>5.63206</v>
      </c>
      <c r="M38" s="736">
        <v>39510</v>
      </c>
      <c r="N38" s="729">
        <v>0.11284999999999999</v>
      </c>
      <c r="O38" s="729">
        <v>0</v>
      </c>
    </row>
    <row r="39" spans="1:15" s="698" customFormat="1" ht="12.75">
      <c r="A39" s="11" t="s">
        <v>704</v>
      </c>
      <c r="B39" s="807">
        <v>12</v>
      </c>
      <c r="C39" s="807" t="s">
        <v>786</v>
      </c>
      <c r="D39" s="808" t="s">
        <v>809</v>
      </c>
      <c r="E39" s="724">
        <v>37954032</v>
      </c>
      <c r="F39" s="725" t="s">
        <v>846</v>
      </c>
      <c r="G39" s="726">
        <v>0.01304</v>
      </c>
      <c r="H39" s="770"/>
      <c r="I39" s="803"/>
      <c r="J39" s="804"/>
      <c r="K39" s="729">
        <v>0.01304</v>
      </c>
      <c r="L39" s="729">
        <v>0.01304</v>
      </c>
      <c r="M39" s="730">
        <v>39562</v>
      </c>
      <c r="N39" s="729">
        <v>0</v>
      </c>
      <c r="O39" s="729">
        <v>0</v>
      </c>
    </row>
    <row r="40" spans="1:15" s="698" customFormat="1" ht="12.75">
      <c r="A40" s="721" t="s">
        <v>700</v>
      </c>
      <c r="B40" s="737">
        <v>8</v>
      </c>
      <c r="C40" s="737" t="s">
        <v>786</v>
      </c>
      <c r="D40" s="721" t="s">
        <v>800</v>
      </c>
      <c r="E40" s="724" t="s">
        <v>801</v>
      </c>
      <c r="F40" s="725" t="s">
        <v>841</v>
      </c>
      <c r="G40" s="726">
        <v>0</v>
      </c>
      <c r="H40" s="770"/>
      <c r="I40" s="728"/>
      <c r="J40" s="729"/>
      <c r="K40" s="729">
        <v>0</v>
      </c>
      <c r="L40" s="729">
        <v>0</v>
      </c>
      <c r="M40" s="809"/>
      <c r="N40" s="729">
        <v>0</v>
      </c>
      <c r="O40" s="729">
        <v>0</v>
      </c>
    </row>
    <row r="41" spans="1:15" s="698" customFormat="1" ht="12.75">
      <c r="A41" s="721" t="s">
        <v>700</v>
      </c>
      <c r="B41" s="722">
        <v>8</v>
      </c>
      <c r="C41" s="737" t="s">
        <v>786</v>
      </c>
      <c r="D41" s="721" t="s">
        <v>798</v>
      </c>
      <c r="E41" s="724" t="s">
        <v>799</v>
      </c>
      <c r="F41" s="725" t="s">
        <v>839</v>
      </c>
      <c r="G41" s="726">
        <v>0</v>
      </c>
      <c r="H41" s="770"/>
      <c r="I41" s="728"/>
      <c r="J41" s="729"/>
      <c r="K41" s="729">
        <v>0</v>
      </c>
      <c r="L41" s="729">
        <v>0</v>
      </c>
      <c r="M41" s="11"/>
      <c r="N41" s="729">
        <v>0</v>
      </c>
      <c r="O41" s="729">
        <v>0</v>
      </c>
    </row>
    <row r="42" spans="1:15" s="769" customFormat="1" ht="12.75">
      <c r="A42" s="749" t="s">
        <v>685</v>
      </c>
      <c r="B42" s="750">
        <v>8</v>
      </c>
      <c r="C42" s="750" t="s">
        <v>786</v>
      </c>
      <c r="D42" s="792" t="s">
        <v>876</v>
      </c>
      <c r="E42" s="810" t="s">
        <v>877</v>
      </c>
      <c r="F42" s="750" t="s">
        <v>846</v>
      </c>
      <c r="G42" s="726">
        <v>166.82998</v>
      </c>
      <c r="H42" s="770"/>
      <c r="I42" s="728"/>
      <c r="J42" s="729"/>
      <c r="K42" s="729">
        <v>166.82998</v>
      </c>
      <c r="L42" s="729">
        <v>167.67281</v>
      </c>
      <c r="M42" s="764">
        <v>39700</v>
      </c>
      <c r="N42" s="729">
        <v>325.5945</v>
      </c>
      <c r="O42" s="729">
        <v>0</v>
      </c>
    </row>
    <row r="43" spans="1:15" s="698" customFormat="1" ht="26.25">
      <c r="A43" s="749" t="s">
        <v>683</v>
      </c>
      <c r="B43" s="750">
        <v>12</v>
      </c>
      <c r="C43" s="750" t="s">
        <v>786</v>
      </c>
      <c r="D43" s="792" t="s">
        <v>878</v>
      </c>
      <c r="E43" s="11">
        <v>37886851</v>
      </c>
      <c r="F43" s="750" t="s">
        <v>841</v>
      </c>
      <c r="G43" s="726">
        <v>0.74702</v>
      </c>
      <c r="H43" s="770"/>
      <c r="I43" s="728"/>
      <c r="J43" s="729"/>
      <c r="K43" s="729">
        <v>0.74702</v>
      </c>
      <c r="L43" s="729">
        <v>0.74702</v>
      </c>
      <c r="M43" s="730">
        <v>40168</v>
      </c>
      <c r="N43" s="729">
        <v>0</v>
      </c>
      <c r="O43" s="729">
        <v>0</v>
      </c>
    </row>
    <row r="44" spans="1:15" s="698" customFormat="1" ht="12.75">
      <c r="A44" s="721" t="s">
        <v>697</v>
      </c>
      <c r="B44" s="737">
        <v>8</v>
      </c>
      <c r="C44" s="737" t="s">
        <v>786</v>
      </c>
      <c r="D44" s="723" t="s">
        <v>879</v>
      </c>
      <c r="E44" s="782">
        <v>17335396</v>
      </c>
      <c r="F44" s="722" t="s">
        <v>846</v>
      </c>
      <c r="G44" s="726">
        <v>0</v>
      </c>
      <c r="H44" s="732"/>
      <c r="I44" s="811"/>
      <c r="J44" s="804"/>
      <c r="K44" s="729">
        <v>0</v>
      </c>
      <c r="L44" s="729">
        <v>380.71489</v>
      </c>
      <c r="M44" s="730">
        <v>39563</v>
      </c>
      <c r="N44" s="729">
        <v>773.2869599999999</v>
      </c>
      <c r="O44" s="729">
        <v>0</v>
      </c>
    </row>
    <row r="45" spans="1:15" s="698" customFormat="1" ht="12.75">
      <c r="A45" s="11" t="s">
        <v>697</v>
      </c>
      <c r="B45" s="722">
        <v>8</v>
      </c>
      <c r="C45" s="722" t="s">
        <v>786</v>
      </c>
      <c r="D45" s="745" t="s">
        <v>880</v>
      </c>
      <c r="E45" s="11">
        <v>36597376</v>
      </c>
      <c r="F45" s="722" t="s">
        <v>841</v>
      </c>
      <c r="G45" s="726">
        <v>0.14152</v>
      </c>
      <c r="H45" s="732"/>
      <c r="I45" s="811"/>
      <c r="J45" s="804"/>
      <c r="K45" s="729">
        <v>0.14152</v>
      </c>
      <c r="L45" s="729">
        <v>0.14152</v>
      </c>
      <c r="M45" s="730">
        <v>40190</v>
      </c>
      <c r="N45" s="729">
        <v>0.64344</v>
      </c>
      <c r="O45" s="729">
        <v>0</v>
      </c>
    </row>
    <row r="46" spans="1:15" s="698" customFormat="1" ht="12.75">
      <c r="A46" s="11" t="s">
        <v>710</v>
      </c>
      <c r="B46" s="722">
        <v>1</v>
      </c>
      <c r="C46" s="722" t="s">
        <v>777</v>
      </c>
      <c r="D46" s="745" t="s">
        <v>881</v>
      </c>
      <c r="E46" s="724" t="s">
        <v>882</v>
      </c>
      <c r="F46" s="722" t="s">
        <v>841</v>
      </c>
      <c r="G46" s="726">
        <v>0</v>
      </c>
      <c r="H46" s="761"/>
      <c r="I46" s="812"/>
      <c r="J46" s="813"/>
      <c r="K46" s="729">
        <v>0</v>
      </c>
      <c r="L46" s="729">
        <v>0</v>
      </c>
      <c r="M46" s="730"/>
      <c r="N46" s="729">
        <v>0</v>
      </c>
      <c r="O46" s="729">
        <v>0</v>
      </c>
    </row>
    <row r="47" spans="1:15" s="698" customFormat="1" ht="12.75">
      <c r="A47" s="11" t="s">
        <v>682</v>
      </c>
      <c r="B47" s="722">
        <v>1</v>
      </c>
      <c r="C47" s="722" t="s">
        <v>777</v>
      </c>
      <c r="D47" s="723" t="s">
        <v>783</v>
      </c>
      <c r="E47" s="724" t="s">
        <v>784</v>
      </c>
      <c r="F47" s="722" t="s">
        <v>841</v>
      </c>
      <c r="G47" s="726">
        <v>0</v>
      </c>
      <c r="H47" s="814"/>
      <c r="I47" s="815"/>
      <c r="J47" s="734"/>
      <c r="K47" s="729">
        <v>0</v>
      </c>
      <c r="L47" s="729">
        <v>0</v>
      </c>
      <c r="M47" s="11"/>
      <c r="N47" s="729">
        <v>0</v>
      </c>
      <c r="O47" s="729">
        <v>1849.2421299999999</v>
      </c>
    </row>
    <row r="48" spans="1:15" s="769" customFormat="1" ht="12.75">
      <c r="A48" s="11" t="s">
        <v>682</v>
      </c>
      <c r="B48" s="722">
        <v>11</v>
      </c>
      <c r="C48" s="722" t="s">
        <v>786</v>
      </c>
      <c r="D48" s="723" t="s">
        <v>883</v>
      </c>
      <c r="E48" s="782">
        <v>36084221</v>
      </c>
      <c r="F48" s="725" t="s">
        <v>841</v>
      </c>
      <c r="G48" s="726">
        <v>33.75279</v>
      </c>
      <c r="H48" s="770"/>
      <c r="I48" s="803"/>
      <c r="J48" s="804"/>
      <c r="K48" s="729">
        <v>33.75279</v>
      </c>
      <c r="L48" s="729">
        <v>33.75279</v>
      </c>
      <c r="M48" s="730">
        <v>40017</v>
      </c>
      <c r="N48" s="729">
        <v>0</v>
      </c>
      <c r="O48" s="729">
        <v>0</v>
      </c>
    </row>
    <row r="49" spans="1:15" s="769" customFormat="1" ht="26.25">
      <c r="A49" s="11" t="s">
        <v>679</v>
      </c>
      <c r="B49" s="722">
        <v>11</v>
      </c>
      <c r="C49" s="722" t="s">
        <v>786</v>
      </c>
      <c r="D49" s="723" t="s">
        <v>806</v>
      </c>
      <c r="E49" s="11">
        <v>31908977</v>
      </c>
      <c r="F49" s="722" t="s">
        <v>841</v>
      </c>
      <c r="G49" s="726">
        <v>1.61275</v>
      </c>
      <c r="H49" s="770"/>
      <c r="I49" s="803"/>
      <c r="J49" s="804"/>
      <c r="K49" s="729">
        <v>1.61275</v>
      </c>
      <c r="L49" s="729">
        <v>1.61275</v>
      </c>
      <c r="M49" s="730">
        <v>39898</v>
      </c>
      <c r="N49" s="729">
        <v>55.07718</v>
      </c>
      <c r="O49" s="729">
        <v>0</v>
      </c>
    </row>
    <row r="50" spans="1:15" s="769" customFormat="1" ht="26.25">
      <c r="A50" s="771" t="s">
        <v>687</v>
      </c>
      <c r="B50" s="737">
        <v>12</v>
      </c>
      <c r="C50" s="737" t="s">
        <v>786</v>
      </c>
      <c r="D50" s="723" t="s">
        <v>884</v>
      </c>
      <c r="E50" s="731">
        <v>37887068</v>
      </c>
      <c r="F50" s="725" t="s">
        <v>841</v>
      </c>
      <c r="G50" s="726">
        <v>0.58627</v>
      </c>
      <c r="H50" s="770"/>
      <c r="I50" s="803"/>
      <c r="J50" s="804"/>
      <c r="K50" s="729">
        <v>0.58627</v>
      </c>
      <c r="L50" s="729">
        <v>0.58627</v>
      </c>
      <c r="M50" s="730">
        <v>39994</v>
      </c>
      <c r="N50" s="729">
        <v>0</v>
      </c>
      <c r="O50" s="729">
        <v>0</v>
      </c>
    </row>
    <row r="51" spans="1:15" s="769" customFormat="1" ht="12.75">
      <c r="A51" s="741" t="s">
        <v>701</v>
      </c>
      <c r="B51" s="740">
        <v>11</v>
      </c>
      <c r="C51" s="740" t="s">
        <v>786</v>
      </c>
      <c r="D51" s="784" t="s">
        <v>885</v>
      </c>
      <c r="E51" s="782">
        <v>37954954</v>
      </c>
      <c r="F51" s="722" t="s">
        <v>846</v>
      </c>
      <c r="G51" s="726">
        <v>2.02607</v>
      </c>
      <c r="H51" s="802"/>
      <c r="I51" s="803"/>
      <c r="J51" s="804"/>
      <c r="K51" s="729">
        <v>2.02607</v>
      </c>
      <c r="L51" s="729">
        <v>5.8788</v>
      </c>
      <c r="M51" s="736">
        <v>39744</v>
      </c>
      <c r="N51" s="729">
        <v>0</v>
      </c>
      <c r="O51" s="729">
        <v>0</v>
      </c>
    </row>
    <row r="52" spans="1:15" s="769" customFormat="1" ht="12.75">
      <c r="A52" s="741" t="s">
        <v>701</v>
      </c>
      <c r="B52" s="740">
        <v>7</v>
      </c>
      <c r="C52" s="740" t="s">
        <v>777</v>
      </c>
      <c r="D52" s="784" t="s">
        <v>886</v>
      </c>
      <c r="E52" s="782">
        <v>17336082</v>
      </c>
      <c r="F52" s="722" t="s">
        <v>841</v>
      </c>
      <c r="G52" s="726">
        <v>0.11531</v>
      </c>
      <c r="H52" s="802"/>
      <c r="I52" s="803"/>
      <c r="J52" s="804"/>
      <c r="K52" s="729">
        <v>0.11531</v>
      </c>
      <c r="L52" s="729">
        <v>0.11531</v>
      </c>
      <c r="M52" s="736">
        <v>40288</v>
      </c>
      <c r="N52" s="729">
        <v>3.5173</v>
      </c>
      <c r="O52" s="729">
        <v>0</v>
      </c>
    </row>
    <row r="53" spans="1:15" s="828" customFormat="1" ht="14.25" customHeight="1">
      <c r="A53" s="816" t="s">
        <v>4</v>
      </c>
      <c r="B53" s="817"/>
      <c r="C53" s="817"/>
      <c r="D53" s="817"/>
      <c r="E53" s="818"/>
      <c r="F53" s="819"/>
      <c r="G53" s="820">
        <f>SUM(G4:G52)</f>
        <v>4473.1758851158465</v>
      </c>
      <c r="H53" s="821"/>
      <c r="I53" s="822"/>
      <c r="J53" s="823">
        <f>SUM(J4:J52)</f>
        <v>953.44416</v>
      </c>
      <c r="K53" s="824">
        <f>SUM(K4:K52)</f>
        <v>4473.1758851158465</v>
      </c>
      <c r="L53" s="825">
        <f>SUM(L4:L52)</f>
        <v>16363.452782802224</v>
      </c>
      <c r="M53" s="826"/>
      <c r="N53" s="824">
        <f>SUM(N4:N52)</f>
        <v>11993.279796573057</v>
      </c>
      <c r="O53" s="827">
        <f>SUM(O4:O52)</f>
        <v>10400.033140000001</v>
      </c>
    </row>
    <row r="54" spans="1:15" ht="15" customHeight="1">
      <c r="A54" s="689"/>
      <c r="B54" s="689"/>
      <c r="C54" s="690"/>
      <c r="D54" s="690"/>
      <c r="E54" s="690"/>
      <c r="F54" s="691"/>
      <c r="G54" s="692"/>
      <c r="H54" s="692"/>
      <c r="I54" s="692"/>
      <c r="J54" s="692"/>
      <c r="K54" s="692"/>
      <c r="L54" s="692"/>
      <c r="M54" s="692"/>
      <c r="N54" s="692"/>
      <c r="O54" s="692"/>
    </row>
    <row r="55" spans="1:10" ht="12.75" customHeight="1">
      <c r="A55" s="693" t="s">
        <v>822</v>
      </c>
      <c r="B55" s="694"/>
      <c r="C55" s="694"/>
      <c r="D55" s="694"/>
      <c r="E55" s="695"/>
      <c r="F55" s="696"/>
      <c r="G55" s="690"/>
      <c r="H55" s="690"/>
      <c r="I55" s="690"/>
      <c r="J55" s="690"/>
    </row>
    <row r="56" spans="1:14" ht="15" customHeight="1">
      <c r="A56" s="694"/>
      <c r="B56" s="694"/>
      <c r="C56" s="694"/>
      <c r="D56" s="694"/>
      <c r="E56" s="695"/>
      <c r="F56" s="696"/>
      <c r="G56" s="696"/>
      <c r="H56" s="694"/>
      <c r="I56" s="694"/>
      <c r="J56" s="694"/>
      <c r="K56" s="697"/>
      <c r="L56" s="697"/>
      <c r="M56" s="698"/>
      <c r="N56" s="698"/>
    </row>
    <row r="57" spans="1:14" s="828" customFormat="1" ht="15" customHeight="1">
      <c r="A57" s="897" t="s">
        <v>669</v>
      </c>
      <c r="B57" s="899" t="s">
        <v>826</v>
      </c>
      <c r="C57" s="899" t="s">
        <v>827</v>
      </c>
      <c r="D57" s="899" t="s">
        <v>887</v>
      </c>
      <c r="E57" s="899" t="s">
        <v>773</v>
      </c>
      <c r="F57" s="899" t="s">
        <v>828</v>
      </c>
      <c r="G57" s="901" t="s">
        <v>829</v>
      </c>
      <c r="H57" s="899" t="s">
        <v>830</v>
      </c>
      <c r="I57" s="899" t="s">
        <v>831</v>
      </c>
      <c r="J57" s="899" t="s">
        <v>832</v>
      </c>
      <c r="K57" s="903" t="s">
        <v>833</v>
      </c>
      <c r="L57" s="904"/>
      <c r="M57" s="904"/>
      <c r="N57" s="905"/>
    </row>
    <row r="58" spans="1:14" s="828" customFormat="1" ht="99" customHeight="1">
      <c r="A58" s="898"/>
      <c r="B58" s="900"/>
      <c r="C58" s="900"/>
      <c r="D58" s="900"/>
      <c r="E58" s="900"/>
      <c r="F58" s="900"/>
      <c r="G58" s="902"/>
      <c r="H58" s="900"/>
      <c r="I58" s="900"/>
      <c r="J58" s="900"/>
      <c r="K58" s="719" t="s">
        <v>835</v>
      </c>
      <c r="L58" s="720" t="s">
        <v>836</v>
      </c>
      <c r="M58" s="720" t="s">
        <v>837</v>
      </c>
      <c r="N58" s="720" t="s">
        <v>838</v>
      </c>
    </row>
    <row r="59" spans="1:14" s="698" customFormat="1" ht="40.5" customHeight="1">
      <c r="A59" s="829" t="s">
        <v>692</v>
      </c>
      <c r="B59" s="830">
        <v>13</v>
      </c>
      <c r="C59" s="830" t="s">
        <v>786</v>
      </c>
      <c r="D59" s="831" t="s">
        <v>888</v>
      </c>
      <c r="E59" s="832">
        <v>42041741</v>
      </c>
      <c r="F59" s="833" t="s">
        <v>846</v>
      </c>
      <c r="G59" s="739">
        <v>0</v>
      </c>
      <c r="H59" s="834"/>
      <c r="I59" s="834"/>
      <c r="J59" s="739"/>
      <c r="K59" s="763">
        <v>191.7822312952267</v>
      </c>
      <c r="L59" s="763">
        <v>191.7822312952267</v>
      </c>
      <c r="M59" s="730">
        <v>39722</v>
      </c>
      <c r="N59" s="763">
        <v>294.2369713868419</v>
      </c>
    </row>
    <row r="60" spans="1:14" s="698" customFormat="1" ht="40.5" customHeight="1">
      <c r="A60" s="800" t="s">
        <v>703</v>
      </c>
      <c r="B60" s="830">
        <v>13</v>
      </c>
      <c r="C60" s="830" t="s">
        <v>786</v>
      </c>
      <c r="D60" s="831" t="s">
        <v>889</v>
      </c>
      <c r="E60" s="803">
        <v>42093937</v>
      </c>
      <c r="F60" s="833" t="s">
        <v>846</v>
      </c>
      <c r="G60" s="804">
        <v>0</v>
      </c>
      <c r="H60" s="747"/>
      <c r="I60" s="747"/>
      <c r="J60" s="734"/>
      <c r="K60" s="763">
        <v>123.78976</v>
      </c>
      <c r="L60" s="763">
        <v>123.78976</v>
      </c>
      <c r="M60" s="730">
        <v>39589</v>
      </c>
      <c r="N60" s="763">
        <v>88.10095</v>
      </c>
    </row>
    <row r="61" spans="1:14" s="698" customFormat="1" ht="54.75" customHeight="1">
      <c r="A61" s="835" t="s">
        <v>704</v>
      </c>
      <c r="B61" s="836">
        <v>13</v>
      </c>
      <c r="C61" s="836" t="s">
        <v>786</v>
      </c>
      <c r="D61" s="837" t="s">
        <v>890</v>
      </c>
      <c r="E61" s="838">
        <v>42093937</v>
      </c>
      <c r="F61" s="836" t="s">
        <v>846</v>
      </c>
      <c r="G61" s="806">
        <v>0</v>
      </c>
      <c r="H61" s="728"/>
      <c r="I61" s="835"/>
      <c r="J61" s="729"/>
      <c r="K61" s="763">
        <v>311.04985</v>
      </c>
      <c r="L61" s="763">
        <v>311.04985</v>
      </c>
      <c r="M61" s="736">
        <v>39561</v>
      </c>
      <c r="N61" s="763">
        <v>677.24404</v>
      </c>
    </row>
    <row r="62" spans="1:14" s="828" customFormat="1" ht="13.5">
      <c r="A62" s="839" t="s">
        <v>4</v>
      </c>
      <c r="B62" s="840"/>
      <c r="C62" s="840"/>
      <c r="D62" s="840"/>
      <c r="E62" s="840"/>
      <c r="F62" s="841"/>
      <c r="G62" s="820">
        <v>0</v>
      </c>
      <c r="H62" s="842"/>
      <c r="I62" s="843"/>
      <c r="J62" s="844">
        <f>SUM(J59:J61)</f>
        <v>0</v>
      </c>
      <c r="K62" s="845">
        <f>SUM(K59:K61)</f>
        <v>626.6218412952267</v>
      </c>
      <c r="L62" s="846">
        <f>SUM(L59:L61)</f>
        <v>626.6218412952267</v>
      </c>
      <c r="M62" s="846"/>
      <c r="N62" s="845">
        <f>SUM(N59:N61)</f>
        <v>1059.581961386842</v>
      </c>
    </row>
    <row r="63" spans="1:15" ht="12.75" customHeight="1">
      <c r="A63" s="690"/>
      <c r="B63" s="690"/>
      <c r="C63" s="690"/>
      <c r="D63" s="690"/>
      <c r="E63" s="690"/>
      <c r="F63" s="691"/>
      <c r="G63" s="691"/>
      <c r="J63" s="699"/>
      <c r="K63" s="699"/>
      <c r="L63" s="699"/>
      <c r="M63" s="699"/>
      <c r="N63" s="699"/>
      <c r="O63" s="699"/>
    </row>
    <row r="64" spans="1:14" ht="15">
      <c r="A64" s="847" t="s">
        <v>891</v>
      </c>
      <c r="B64" s="690"/>
      <c r="C64" s="690"/>
      <c r="D64" s="690"/>
      <c r="E64" s="690"/>
      <c r="F64" s="691"/>
      <c r="G64" s="691"/>
      <c r="K64" s="848"/>
      <c r="L64" s="848"/>
      <c r="M64" s="848"/>
      <c r="N64" s="848"/>
    </row>
    <row r="65" spans="1:12" ht="13.5">
      <c r="A65" s="849" t="s">
        <v>770</v>
      </c>
      <c r="B65" s="849"/>
      <c r="C65" s="849"/>
      <c r="D65" s="850"/>
      <c r="L65" s="699"/>
    </row>
    <row r="66" spans="1:14" ht="15.75" customHeight="1">
      <c r="A66" s="701">
        <v>1</v>
      </c>
      <c r="B66" s="852" t="s">
        <v>810</v>
      </c>
      <c r="C66" s="853"/>
      <c r="D66" s="850"/>
      <c r="I66" s="701">
        <v>10</v>
      </c>
      <c r="J66" s="852" t="s">
        <v>819</v>
      </c>
      <c r="K66" s="699"/>
      <c r="L66" s="700"/>
      <c r="M66" s="700"/>
      <c r="N66" s="700"/>
    </row>
    <row r="67" spans="1:11" ht="15">
      <c r="A67" s="701">
        <v>2</v>
      </c>
      <c r="B67" s="852" t="s">
        <v>811</v>
      </c>
      <c r="C67" s="853"/>
      <c r="D67" s="850"/>
      <c r="I67" s="701">
        <v>11</v>
      </c>
      <c r="J67" s="852" t="s">
        <v>820</v>
      </c>
      <c r="K67" s="699"/>
    </row>
    <row r="68" spans="1:11" ht="15.75" customHeight="1">
      <c r="A68" s="701">
        <v>3</v>
      </c>
      <c r="B68" s="852" t="s">
        <v>812</v>
      </c>
      <c r="C68" s="853"/>
      <c r="D68" s="850"/>
      <c r="I68" s="701">
        <v>12</v>
      </c>
      <c r="J68" s="852" t="s">
        <v>821</v>
      </c>
      <c r="K68" s="699"/>
    </row>
    <row r="69" spans="1:11" ht="15">
      <c r="A69" s="701">
        <v>4</v>
      </c>
      <c r="B69" s="852" t="s">
        <v>813</v>
      </c>
      <c r="C69" s="853"/>
      <c r="D69" s="850"/>
      <c r="I69" s="701">
        <v>13</v>
      </c>
      <c r="J69" s="852" t="s">
        <v>822</v>
      </c>
      <c r="K69" s="699"/>
    </row>
    <row r="70" spans="1:12" ht="15.75" customHeight="1">
      <c r="A70" s="701">
        <v>5</v>
      </c>
      <c r="B70" s="852" t="s">
        <v>814</v>
      </c>
      <c r="C70" s="853"/>
      <c r="D70" s="850"/>
      <c r="I70" s="690"/>
      <c r="J70" s="690"/>
      <c r="K70" s="699"/>
      <c r="L70" s="699"/>
    </row>
    <row r="71" spans="1:12" ht="15">
      <c r="A71" s="701">
        <v>6</v>
      </c>
      <c r="B71" s="852" t="s">
        <v>815</v>
      </c>
      <c r="K71" s="699"/>
      <c r="L71" s="699"/>
    </row>
    <row r="72" spans="1:12" ht="15.75" customHeight="1">
      <c r="A72" s="701">
        <v>7</v>
      </c>
      <c r="B72" s="852" t="s">
        <v>816</v>
      </c>
      <c r="I72" s="849" t="s">
        <v>771</v>
      </c>
      <c r="J72" s="849"/>
      <c r="K72" s="699"/>
      <c r="L72" s="699"/>
    </row>
    <row r="73" spans="1:12" ht="15">
      <c r="A73" s="701">
        <v>8</v>
      </c>
      <c r="B73" s="852" t="s">
        <v>817</v>
      </c>
      <c r="I73" s="701" t="s">
        <v>777</v>
      </c>
      <c r="J73" s="852" t="s">
        <v>823</v>
      </c>
      <c r="K73" s="699"/>
      <c r="L73" s="699"/>
    </row>
    <row r="74" spans="1:12" ht="15.75" customHeight="1">
      <c r="A74" s="701">
        <v>9</v>
      </c>
      <c r="B74" s="852" t="s">
        <v>818</v>
      </c>
      <c r="I74" s="701" t="s">
        <v>786</v>
      </c>
      <c r="J74" s="852" t="s">
        <v>824</v>
      </c>
      <c r="K74" s="699"/>
      <c r="L74" s="699"/>
    </row>
    <row r="75" spans="4:12" ht="12.75" customHeight="1">
      <c r="D75" s="690"/>
      <c r="E75" s="690"/>
      <c r="F75" s="691"/>
      <c r="G75" s="691"/>
      <c r="K75" s="699"/>
      <c r="L75" s="699"/>
    </row>
    <row r="76" spans="1:12" ht="15" customHeight="1">
      <c r="A76" s="690"/>
      <c r="B76" s="854" t="s">
        <v>841</v>
      </c>
      <c r="C76" s="855" t="s">
        <v>892</v>
      </c>
      <c r="D76" s="691"/>
      <c r="K76" s="699"/>
      <c r="L76" s="699"/>
    </row>
    <row r="77" spans="1:12" ht="13.5">
      <c r="A77" s="690"/>
      <c r="B77" s="854" t="s">
        <v>839</v>
      </c>
      <c r="C77" s="855" t="s">
        <v>893</v>
      </c>
      <c r="K77" s="699"/>
      <c r="L77" s="699"/>
    </row>
    <row r="78" spans="1:12" ht="15" customHeight="1">
      <c r="A78" s="690"/>
      <c r="B78" s="854" t="s">
        <v>864</v>
      </c>
      <c r="C78" s="855" t="s">
        <v>894</v>
      </c>
      <c r="K78" s="699"/>
      <c r="L78" s="699"/>
    </row>
    <row r="79" spans="1:12" ht="13.5">
      <c r="A79" s="690"/>
      <c r="B79" s="854" t="s">
        <v>846</v>
      </c>
      <c r="C79" s="855" t="s">
        <v>895</v>
      </c>
      <c r="H79" s="690"/>
      <c r="I79" s="690"/>
      <c r="J79" s="690"/>
      <c r="K79" s="699"/>
      <c r="L79" s="699"/>
    </row>
    <row r="80" spans="8:12" ht="15" customHeight="1">
      <c r="H80" s="856"/>
      <c r="I80" s="856"/>
      <c r="J80" s="690"/>
      <c r="K80" s="699"/>
      <c r="L80" s="699"/>
    </row>
    <row r="81" spans="8:12" ht="13.5">
      <c r="H81" s="857"/>
      <c r="I81" s="858"/>
      <c r="J81" s="690"/>
      <c r="K81" s="699"/>
      <c r="L81" s="699"/>
    </row>
    <row r="82" spans="8:12" ht="14.25" customHeight="1">
      <c r="H82" s="859"/>
      <c r="I82" s="859"/>
      <c r="J82" s="690"/>
      <c r="K82" s="699"/>
      <c r="L82" s="699"/>
    </row>
    <row r="83" spans="8:12" ht="12.75" customHeight="1">
      <c r="H83" s="860"/>
      <c r="I83" s="860"/>
      <c r="J83" s="690"/>
      <c r="K83" s="699"/>
      <c r="L83" s="699"/>
    </row>
    <row r="84" spans="8:12" ht="12.75" customHeight="1">
      <c r="H84" s="861"/>
      <c r="I84" s="861"/>
      <c r="J84" s="690"/>
      <c r="K84" s="699"/>
      <c r="L84" s="699"/>
    </row>
    <row r="85" spans="8:12" ht="12.75" customHeight="1">
      <c r="H85" s="862"/>
      <c r="I85" s="862"/>
      <c r="J85" s="690"/>
      <c r="K85" s="699"/>
      <c r="L85" s="699"/>
    </row>
    <row r="86" spans="8:12" ht="15" customHeight="1">
      <c r="H86" s="700"/>
      <c r="I86" s="700"/>
      <c r="J86" s="690"/>
      <c r="K86" s="699"/>
      <c r="L86" s="699"/>
    </row>
    <row r="87" spans="8:12" ht="12.75" customHeight="1">
      <c r="H87" s="690"/>
      <c r="I87" s="848"/>
      <c r="J87" s="690"/>
      <c r="K87" s="699"/>
      <c r="L87" s="699"/>
    </row>
    <row r="88" spans="8:12" ht="12.75" customHeight="1">
      <c r="H88" s="848"/>
      <c r="I88" s="848"/>
      <c r="J88" s="690"/>
      <c r="K88" s="699"/>
      <c r="L88" s="699"/>
    </row>
    <row r="89" spans="8:12" ht="12.75" customHeight="1">
      <c r="H89" s="848"/>
      <c r="I89" s="848"/>
      <c r="J89" s="690"/>
      <c r="K89" s="699"/>
      <c r="L89" s="699"/>
    </row>
    <row r="90" spans="1:12" ht="12.75" customHeight="1">
      <c r="A90" s="690"/>
      <c r="B90" s="690"/>
      <c r="C90" s="690"/>
      <c r="D90" s="690"/>
      <c r="E90" s="690"/>
      <c r="F90" s="690"/>
      <c r="G90" s="690"/>
      <c r="H90" s="863"/>
      <c r="I90" s="863"/>
      <c r="J90" s="690"/>
      <c r="K90" s="699"/>
      <c r="L90" s="699"/>
    </row>
    <row r="91" spans="1:12" ht="12.75" customHeight="1">
      <c r="A91" s="690"/>
      <c r="B91" s="690"/>
      <c r="C91" s="690"/>
      <c r="D91" s="690"/>
      <c r="E91" s="690"/>
      <c r="F91" s="690"/>
      <c r="G91" s="690"/>
      <c r="H91" s="690"/>
      <c r="I91" s="690"/>
      <c r="J91" s="690"/>
      <c r="K91" s="699"/>
      <c r="L91" s="699"/>
    </row>
    <row r="92" spans="1:12" ht="12.75" customHeight="1">
      <c r="A92" s="690"/>
      <c r="B92" s="690"/>
      <c r="C92" s="690"/>
      <c r="D92" s="690"/>
      <c r="E92" s="690"/>
      <c r="F92" s="690"/>
      <c r="G92" s="690"/>
      <c r="H92" s="690"/>
      <c r="I92" s="690"/>
      <c r="J92" s="690"/>
      <c r="K92" s="699"/>
      <c r="L92" s="699"/>
    </row>
    <row r="93" spans="1:12" ht="12.75" customHeight="1">
      <c r="A93" s="690"/>
      <c r="B93" s="690"/>
      <c r="C93" s="690"/>
      <c r="D93" s="690"/>
      <c r="E93" s="690"/>
      <c r="F93" s="690"/>
      <c r="G93" s="690"/>
      <c r="K93" s="699"/>
      <c r="L93" s="699"/>
    </row>
    <row r="94" spans="1:12" ht="12.75" customHeight="1">
      <c r="A94" s="690"/>
      <c r="B94" s="690"/>
      <c r="C94" s="690"/>
      <c r="D94" s="690"/>
      <c r="E94" s="690"/>
      <c r="F94" s="690"/>
      <c r="G94" s="690"/>
      <c r="K94" s="699"/>
      <c r="L94" s="699"/>
    </row>
    <row r="95" spans="1:12" ht="12.75" customHeight="1">
      <c r="A95" s="690"/>
      <c r="B95" s="690"/>
      <c r="C95" s="690"/>
      <c r="D95" s="690"/>
      <c r="E95" s="690"/>
      <c r="F95" s="690"/>
      <c r="G95" s="690"/>
      <c r="K95" s="699"/>
      <c r="L95" s="699"/>
    </row>
    <row r="96" spans="1:12" ht="12.75" customHeight="1">
      <c r="A96" s="690"/>
      <c r="B96" s="690"/>
      <c r="C96" s="690"/>
      <c r="D96" s="690"/>
      <c r="E96" s="690"/>
      <c r="F96" s="690"/>
      <c r="G96" s="690"/>
      <c r="K96" s="699"/>
      <c r="L96" s="699"/>
    </row>
    <row r="97" spans="1:12" ht="12.75" customHeight="1">
      <c r="A97" s="690"/>
      <c r="B97" s="690"/>
      <c r="C97" s="690"/>
      <c r="D97" s="690"/>
      <c r="E97" s="690"/>
      <c r="F97" s="690"/>
      <c r="G97" s="690"/>
      <c r="K97" s="699"/>
      <c r="L97" s="699"/>
    </row>
    <row r="98" spans="1:12" ht="12.75" customHeight="1">
      <c r="A98" s="690"/>
      <c r="B98" s="690"/>
      <c r="C98" s="690"/>
      <c r="D98" s="690"/>
      <c r="E98" s="690"/>
      <c r="F98" s="690"/>
      <c r="G98" s="690"/>
      <c r="K98" s="699"/>
      <c r="L98" s="699"/>
    </row>
    <row r="99" spans="1:12" ht="12.75" customHeight="1">
      <c r="A99" s="690"/>
      <c r="B99" s="690"/>
      <c r="C99" s="690"/>
      <c r="D99" s="690"/>
      <c r="E99" s="690"/>
      <c r="F99" s="690"/>
      <c r="G99" s="690"/>
      <c r="K99" s="699"/>
      <c r="L99" s="699"/>
    </row>
    <row r="100" spans="1:12" ht="12.75" customHeight="1">
      <c r="A100" s="690"/>
      <c r="B100" s="690"/>
      <c r="C100" s="690"/>
      <c r="D100" s="690"/>
      <c r="E100" s="690"/>
      <c r="F100" s="690"/>
      <c r="G100" s="690"/>
      <c r="K100" s="699"/>
      <c r="L100" s="699"/>
    </row>
    <row r="101" spans="1:12" ht="12.75" customHeight="1">
      <c r="A101" s="690"/>
      <c r="B101" s="690"/>
      <c r="C101" s="690"/>
      <c r="D101" s="690"/>
      <c r="E101" s="690"/>
      <c r="F101" s="690"/>
      <c r="G101" s="690"/>
      <c r="K101" s="699"/>
      <c r="L101" s="699"/>
    </row>
    <row r="102" spans="1:12" ht="12.75" customHeight="1">
      <c r="A102" s="690"/>
      <c r="B102" s="690"/>
      <c r="C102" s="690"/>
      <c r="D102" s="690"/>
      <c r="E102" s="690"/>
      <c r="F102" s="690"/>
      <c r="G102" s="690"/>
      <c r="K102" s="699"/>
      <c r="L102" s="699"/>
    </row>
    <row r="103" spans="1:12" ht="12.75" customHeight="1">
      <c r="A103" s="690"/>
      <c r="B103" s="690"/>
      <c r="C103" s="690"/>
      <c r="D103" s="690"/>
      <c r="E103" s="690"/>
      <c r="F103" s="690"/>
      <c r="G103" s="690"/>
      <c r="K103" s="699"/>
      <c r="L103" s="699"/>
    </row>
    <row r="104" spans="1:12" ht="12.75" customHeight="1">
      <c r="A104" s="690"/>
      <c r="B104" s="690"/>
      <c r="C104" s="690"/>
      <c r="D104" s="690"/>
      <c r="E104" s="690"/>
      <c r="F104" s="690"/>
      <c r="G104" s="690"/>
      <c r="K104" s="699"/>
      <c r="L104" s="699"/>
    </row>
    <row r="105" spans="1:12" ht="12.75" customHeight="1">
      <c r="A105" s="690"/>
      <c r="B105" s="690"/>
      <c r="C105" s="690"/>
      <c r="D105" s="690"/>
      <c r="E105" s="690"/>
      <c r="F105" s="690"/>
      <c r="G105" s="690"/>
      <c r="K105" s="699"/>
      <c r="L105" s="699"/>
    </row>
    <row r="106" spans="1:12" ht="12.75" customHeight="1">
      <c r="A106" s="690"/>
      <c r="B106" s="690"/>
      <c r="C106" s="690"/>
      <c r="D106" s="690"/>
      <c r="E106" s="690"/>
      <c r="F106" s="690"/>
      <c r="G106" s="690"/>
      <c r="K106" s="699"/>
      <c r="L106" s="699"/>
    </row>
    <row r="107" spans="1:12" ht="12.75" customHeight="1">
      <c r="A107" s="690"/>
      <c r="B107" s="690"/>
      <c r="C107" s="690"/>
      <c r="D107" s="690"/>
      <c r="E107" s="690"/>
      <c r="F107" s="690"/>
      <c r="G107" s="690"/>
      <c r="K107" s="699"/>
      <c r="L107" s="699"/>
    </row>
    <row r="108" spans="1:12" ht="12.75" customHeight="1">
      <c r="A108" s="690"/>
      <c r="B108" s="690"/>
      <c r="C108" s="690"/>
      <c r="D108" s="690"/>
      <c r="E108" s="690"/>
      <c r="F108" s="690"/>
      <c r="G108" s="690"/>
      <c r="K108" s="699"/>
      <c r="L108" s="699"/>
    </row>
    <row r="109" spans="1:12" ht="12.75" customHeight="1">
      <c r="A109" s="690"/>
      <c r="B109" s="690"/>
      <c r="C109" s="690"/>
      <c r="D109" s="690"/>
      <c r="E109" s="690"/>
      <c r="F109" s="690"/>
      <c r="G109" s="690"/>
      <c r="K109" s="699"/>
      <c r="L109" s="699"/>
    </row>
    <row r="110" spans="1:12" ht="12.75" customHeight="1">
      <c r="A110" s="690"/>
      <c r="B110" s="690"/>
      <c r="C110" s="690"/>
      <c r="D110" s="690"/>
      <c r="E110" s="690"/>
      <c r="F110" s="690"/>
      <c r="G110" s="690"/>
      <c r="K110" s="699"/>
      <c r="L110" s="699"/>
    </row>
  </sheetData>
  <sheetProtection/>
  <mergeCells count="24">
    <mergeCell ref="K57:N57"/>
    <mergeCell ref="J2:J3"/>
    <mergeCell ref="K2:N2"/>
    <mergeCell ref="F57:F58"/>
    <mergeCell ref="G57:G58"/>
    <mergeCell ref="H57:H58"/>
    <mergeCell ref="I57:I58"/>
    <mergeCell ref="J57:J58"/>
    <mergeCell ref="A57:A58"/>
    <mergeCell ref="B57:B58"/>
    <mergeCell ref="C57:C58"/>
    <mergeCell ref="D57:D58"/>
    <mergeCell ref="E57:E58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</mergeCells>
  <printOptions/>
  <pageMargins left="0" right="0" top="0.15748031496062992" bottom="0.2755905511811024" header="0.1968503937007874" footer="0.1968503937007874"/>
  <pageSetup fitToHeight="1" fitToWidth="1" horizontalDpi="600" verticalDpi="600" orientation="portrait" paperSize="9" scale="4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PageLayoutView="0" workbookViewId="0" topLeftCell="A10">
      <selection activeCell="A49" sqref="A49"/>
    </sheetView>
  </sheetViews>
  <sheetFormatPr defaultColWidth="3.421875" defaultRowHeight="15" customHeight="1"/>
  <cols>
    <col min="1" max="1" width="45.8515625" style="27" customWidth="1"/>
    <col min="2" max="2" width="16.7109375" style="27" customWidth="1"/>
    <col min="3" max="3" width="18.8515625" style="27" customWidth="1"/>
    <col min="4" max="5" width="16.7109375" style="27" customWidth="1"/>
    <col min="6" max="7" width="12.28125" style="27" customWidth="1"/>
    <col min="8" max="10" width="9.8515625" style="27" customWidth="1"/>
    <col min="11" max="13" width="3.421875" style="27" customWidth="1"/>
    <col min="14" max="14" width="12.421875" style="27" customWidth="1"/>
    <col min="15" max="16384" width="3.421875" style="27" customWidth="1"/>
  </cols>
  <sheetData>
    <row r="1" ht="15" customHeight="1">
      <c r="J1" s="28"/>
    </row>
    <row r="3" spans="3:11" ht="15" customHeight="1">
      <c r="C3" s="29"/>
      <c r="D3" s="29"/>
      <c r="E3" s="29"/>
      <c r="F3" s="29"/>
      <c r="K3" s="29"/>
    </row>
    <row r="4" s="30" customFormat="1" ht="15" customHeight="1">
      <c r="J4" s="31"/>
    </row>
    <row r="5" spans="3:13" s="30" customFormat="1" ht="15" customHeight="1">
      <c r="C5" s="32"/>
      <c r="D5" s="32"/>
      <c r="E5" s="32"/>
      <c r="F5" s="32"/>
      <c r="K5" s="32"/>
      <c r="L5" s="32"/>
      <c r="M5" s="32"/>
    </row>
    <row r="6" spans="11:13" s="30" customFormat="1" ht="15" customHeight="1">
      <c r="K6" s="32"/>
      <c r="L6" s="32"/>
      <c r="M6" s="32"/>
    </row>
    <row r="7" spans="1:13" s="30" customFormat="1" ht="15" customHeight="1">
      <c r="A7" s="30" t="s">
        <v>5</v>
      </c>
      <c r="K7" s="32"/>
      <c r="L7" s="32"/>
      <c r="M7" s="32"/>
    </row>
    <row r="8" spans="11:13" s="30" customFormat="1" ht="15" customHeight="1">
      <c r="K8" s="32"/>
      <c r="L8" s="32"/>
      <c r="M8" s="32"/>
    </row>
    <row r="9" spans="10:13" s="30" customFormat="1" ht="15" customHeight="1">
      <c r="J9" s="31" t="s">
        <v>3</v>
      </c>
      <c r="K9" s="32"/>
      <c r="L9" s="32"/>
      <c r="M9" s="33"/>
    </row>
    <row r="10" spans="1:15" s="30" customFormat="1" ht="62.25" customHeight="1">
      <c r="A10" s="34" t="s">
        <v>6</v>
      </c>
      <c r="B10" s="34" t="s">
        <v>86</v>
      </c>
      <c r="C10" s="34" t="s">
        <v>101</v>
      </c>
      <c r="D10" s="34" t="s">
        <v>102</v>
      </c>
      <c r="E10" s="34" t="s">
        <v>103</v>
      </c>
      <c r="F10" s="34" t="s">
        <v>87</v>
      </c>
      <c r="G10" s="34" t="s">
        <v>88</v>
      </c>
      <c r="H10" s="34" t="s">
        <v>89</v>
      </c>
      <c r="I10" s="34" t="s">
        <v>90</v>
      </c>
      <c r="J10" s="34" t="s">
        <v>91</v>
      </c>
      <c r="L10" s="35"/>
      <c r="M10" s="35"/>
      <c r="N10" s="35"/>
      <c r="O10" s="35"/>
    </row>
    <row r="11" spans="1:15" s="30" customFormat="1" ht="15" customHeight="1">
      <c r="A11" s="34" t="s">
        <v>0</v>
      </c>
      <c r="B11" s="34">
        <v>1</v>
      </c>
      <c r="C11" s="36">
        <v>2</v>
      </c>
      <c r="D11" s="36">
        <v>3</v>
      </c>
      <c r="E11" s="36">
        <v>4</v>
      </c>
      <c r="F11" s="34">
        <v>5</v>
      </c>
      <c r="G11" s="34">
        <v>6</v>
      </c>
      <c r="H11" s="34">
        <v>7</v>
      </c>
      <c r="I11" s="36">
        <v>8</v>
      </c>
      <c r="J11" s="36">
        <v>9</v>
      </c>
      <c r="L11" s="35"/>
      <c r="M11" s="35"/>
      <c r="N11" s="35"/>
      <c r="O11" s="35"/>
    </row>
    <row r="12" spans="1:15" s="30" customFormat="1" ht="17.25" customHeight="1">
      <c r="A12" s="37" t="s">
        <v>7</v>
      </c>
      <c r="B12" s="38"/>
      <c r="C12" s="39"/>
      <c r="D12" s="39"/>
      <c r="E12" s="39"/>
      <c r="F12" s="38"/>
      <c r="G12" s="38"/>
      <c r="H12" s="38"/>
      <c r="I12" s="39"/>
      <c r="J12" s="39"/>
      <c r="L12" s="35"/>
      <c r="M12" s="35"/>
      <c r="N12" s="35"/>
      <c r="O12" s="35"/>
    </row>
    <row r="13" spans="1:15" s="30" customFormat="1" ht="15" customHeight="1">
      <c r="A13" s="40" t="s">
        <v>8</v>
      </c>
      <c r="B13" s="41">
        <v>315360</v>
      </c>
      <c r="C13" s="41">
        <v>173099</v>
      </c>
      <c r="D13" s="41">
        <v>158993</v>
      </c>
      <c r="E13" s="41">
        <v>147419</v>
      </c>
      <c r="F13" s="41">
        <f>+E13-C13</f>
        <v>-25680</v>
      </c>
      <c r="G13" s="41">
        <f>+E13-D13</f>
        <v>-11574</v>
      </c>
      <c r="H13" s="42">
        <f>+E13/B13*100</f>
        <v>46.74625824454592</v>
      </c>
      <c r="I13" s="42">
        <f>+E13/C13*100</f>
        <v>85.16455900958411</v>
      </c>
      <c r="J13" s="42">
        <f>+E13/D13*100</f>
        <v>92.72043423295365</v>
      </c>
      <c r="L13" s="32"/>
      <c r="M13" s="43"/>
      <c r="N13" s="43"/>
      <c r="O13" s="44"/>
    </row>
    <row r="14" spans="1:15" s="30" customFormat="1" ht="15" customHeight="1">
      <c r="A14" s="45" t="s">
        <v>9</v>
      </c>
      <c r="B14" s="46">
        <v>11046</v>
      </c>
      <c r="C14" s="41">
        <v>6323</v>
      </c>
      <c r="D14" s="41">
        <v>5479</v>
      </c>
      <c r="E14" s="41">
        <v>5017</v>
      </c>
      <c r="F14" s="41">
        <f>+E14-C14</f>
        <v>-1306</v>
      </c>
      <c r="G14" s="41">
        <f>+E14-D14</f>
        <v>-462</v>
      </c>
      <c r="H14" s="42">
        <f>+E14/B14*100</f>
        <v>45.41915625565815</v>
      </c>
      <c r="I14" s="42">
        <f>+E14/C14*100</f>
        <v>79.34524750909378</v>
      </c>
      <c r="J14" s="42">
        <f>+E14/D14*100</f>
        <v>91.56780434385837</v>
      </c>
      <c r="L14" s="35"/>
      <c r="M14" s="43"/>
      <c r="N14" s="43"/>
      <c r="O14" s="44"/>
    </row>
    <row r="15" spans="1:15" s="30" customFormat="1" ht="15" customHeight="1">
      <c r="A15" s="45" t="s">
        <v>10</v>
      </c>
      <c r="B15" s="46">
        <v>63</v>
      </c>
      <c r="C15" s="41">
        <v>34</v>
      </c>
      <c r="D15" s="41">
        <v>28</v>
      </c>
      <c r="E15" s="41">
        <v>19</v>
      </c>
      <c r="F15" s="41">
        <f>+E15-C15</f>
        <v>-15</v>
      </c>
      <c r="G15" s="41">
        <f>+E15-D15</f>
        <v>-9</v>
      </c>
      <c r="H15" s="42">
        <f>+E15/B15*100</f>
        <v>30.158730158730158</v>
      </c>
      <c r="I15" s="42">
        <f>+E15/C15*100</f>
        <v>55.88235294117647</v>
      </c>
      <c r="J15" s="42">
        <f>+E15/D15*100</f>
        <v>67.85714285714286</v>
      </c>
      <c r="L15" s="35"/>
      <c r="M15" s="43"/>
      <c r="N15" s="43"/>
      <c r="O15" s="44"/>
    </row>
    <row r="16" spans="1:15" s="30" customFormat="1" ht="15" customHeight="1">
      <c r="A16" s="45" t="s">
        <v>11</v>
      </c>
      <c r="B16" s="46">
        <v>125804</v>
      </c>
      <c r="C16" s="47">
        <v>60018</v>
      </c>
      <c r="D16" s="47">
        <v>61481</v>
      </c>
      <c r="E16" s="47">
        <v>64952</v>
      </c>
      <c r="F16" s="41">
        <f>+E16-C16</f>
        <v>4934</v>
      </c>
      <c r="G16" s="41">
        <f>+E16-D16</f>
        <v>3471</v>
      </c>
      <c r="H16" s="42">
        <f>+E16/B16*100</f>
        <v>51.62951893421513</v>
      </c>
      <c r="I16" s="42">
        <f>+E16/C16*100</f>
        <v>108.22086707321137</v>
      </c>
      <c r="J16" s="42">
        <f>+E16/D16*100</f>
        <v>105.64564662253379</v>
      </c>
      <c r="L16" s="35"/>
      <c r="M16" s="43"/>
      <c r="N16" s="43"/>
      <c r="O16" s="44"/>
    </row>
    <row r="17" spans="1:13" s="30" customFormat="1" ht="15" customHeight="1">
      <c r="A17" s="45" t="s">
        <v>12</v>
      </c>
      <c r="B17" s="41">
        <v>0</v>
      </c>
      <c r="C17" s="41">
        <v>0</v>
      </c>
      <c r="D17" s="41">
        <v>0</v>
      </c>
      <c r="E17" s="41">
        <v>0</v>
      </c>
      <c r="F17" s="41">
        <f>+E17-C17</f>
        <v>0</v>
      </c>
      <c r="G17" s="41">
        <f>+E17-D17</f>
        <v>0</v>
      </c>
      <c r="H17" s="42">
        <v>0</v>
      </c>
      <c r="I17" s="42">
        <v>0</v>
      </c>
      <c r="J17" s="42">
        <v>0</v>
      </c>
      <c r="K17" s="43"/>
      <c r="L17" s="43"/>
      <c r="M17" s="44"/>
    </row>
    <row r="18" spans="1:15" s="30" customFormat="1" ht="15" customHeight="1">
      <c r="A18" s="48" t="s">
        <v>13</v>
      </c>
      <c r="B18" s="49">
        <f>+B13+B14+B15+B16+B17</f>
        <v>452273</v>
      </c>
      <c r="C18" s="49">
        <f>+C13+C14+C15+C16+C17</f>
        <v>239474</v>
      </c>
      <c r="D18" s="49">
        <f>+D13+D14+D15+D16+D17</f>
        <v>225981</v>
      </c>
      <c r="E18" s="49">
        <f>+E13+E14+E15+E16+E17</f>
        <v>217407</v>
      </c>
      <c r="F18" s="50">
        <f>+E18-C18</f>
        <v>-22067</v>
      </c>
      <c r="G18" s="50">
        <f>+E18-D18</f>
        <v>-8574</v>
      </c>
      <c r="H18" s="51">
        <f>+E18/B18*100</f>
        <v>48.06986046038565</v>
      </c>
      <c r="I18" s="51">
        <f>+E18/C18*100</f>
        <v>90.78522094256579</v>
      </c>
      <c r="J18" s="51">
        <f>+E18/D18*100</f>
        <v>96.205875715215</v>
      </c>
      <c r="L18" s="32"/>
      <c r="M18" s="43"/>
      <c r="N18" s="52"/>
      <c r="O18" s="44"/>
    </row>
    <row r="19" spans="1:10" ht="15" customHeight="1">
      <c r="A19" s="53" t="s">
        <v>14</v>
      </c>
      <c r="B19" s="53"/>
      <c r="C19" s="53"/>
      <c r="D19" s="53"/>
      <c r="E19" s="53"/>
      <c r="F19" s="53"/>
      <c r="G19" s="41"/>
      <c r="H19" s="53"/>
      <c r="I19" s="53"/>
      <c r="J19" s="53"/>
    </row>
    <row r="20" spans="1:10" ht="15" customHeight="1">
      <c r="A20" s="53" t="s">
        <v>15</v>
      </c>
      <c r="B20" s="54">
        <v>4344570</v>
      </c>
      <c r="C20" s="55">
        <v>2137141</v>
      </c>
      <c r="D20" s="56">
        <v>2066280</v>
      </c>
      <c r="E20" s="55">
        <v>2154923</v>
      </c>
      <c r="F20" s="41">
        <f aca="true" t="shared" si="0" ref="F20:F26">+E20-C20</f>
        <v>17782</v>
      </c>
      <c r="G20" s="41">
        <f aca="true" t="shared" si="1" ref="G20:G26">+E20-D20</f>
        <v>88643</v>
      </c>
      <c r="H20" s="42">
        <f aca="true" t="shared" si="2" ref="H20:H26">+E20/B20*100</f>
        <v>49.600374720628274</v>
      </c>
      <c r="I20" s="42">
        <f aca="true" t="shared" si="3" ref="I20:I26">+E20/C20*100</f>
        <v>100.83204617758024</v>
      </c>
      <c r="J20" s="42">
        <f aca="true" t="shared" si="4" ref="J20:J26">+E20/D20*100</f>
        <v>104.28998006078555</v>
      </c>
    </row>
    <row r="21" spans="1:10" ht="15" customHeight="1">
      <c r="A21" s="53" t="s">
        <v>16</v>
      </c>
      <c r="B21" s="56">
        <v>131416</v>
      </c>
      <c r="C21" s="55">
        <v>64645</v>
      </c>
      <c r="D21" s="56">
        <v>68609</v>
      </c>
      <c r="E21" s="55">
        <v>60420</v>
      </c>
      <c r="F21" s="41">
        <f t="shared" si="0"/>
        <v>-4225</v>
      </c>
      <c r="G21" s="41">
        <f t="shared" si="1"/>
        <v>-8189</v>
      </c>
      <c r="H21" s="42">
        <f t="shared" si="2"/>
        <v>45.976136847872404</v>
      </c>
      <c r="I21" s="42">
        <f t="shared" si="3"/>
        <v>93.4643050506613</v>
      </c>
      <c r="J21" s="42">
        <f t="shared" si="4"/>
        <v>88.06424813071172</v>
      </c>
    </row>
    <row r="22" spans="1:10" ht="15" customHeight="1">
      <c r="A22" s="53" t="s">
        <v>17</v>
      </c>
      <c r="B22" s="56">
        <v>444247</v>
      </c>
      <c r="C22" s="55">
        <v>218530</v>
      </c>
      <c r="D22" s="56">
        <v>214066</v>
      </c>
      <c r="E22" s="55">
        <v>218210</v>
      </c>
      <c r="F22" s="41">
        <f t="shared" si="0"/>
        <v>-320</v>
      </c>
      <c r="G22" s="41">
        <f t="shared" si="1"/>
        <v>4144</v>
      </c>
      <c r="H22" s="42">
        <f t="shared" si="2"/>
        <v>49.11907114735721</v>
      </c>
      <c r="I22" s="42">
        <f t="shared" si="3"/>
        <v>99.85356701597034</v>
      </c>
      <c r="J22" s="42">
        <f t="shared" si="4"/>
        <v>101.93585155979932</v>
      </c>
    </row>
    <row r="23" spans="1:10" ht="15" customHeight="1">
      <c r="A23" s="53" t="s">
        <v>18</v>
      </c>
      <c r="B23" s="56">
        <v>36769</v>
      </c>
      <c r="C23" s="55">
        <v>18087</v>
      </c>
      <c r="D23" s="56">
        <v>17169</v>
      </c>
      <c r="E23" s="55">
        <v>18395</v>
      </c>
      <c r="F23" s="41">
        <f t="shared" si="0"/>
        <v>308</v>
      </c>
      <c r="G23" s="41">
        <f t="shared" si="1"/>
        <v>1226</v>
      </c>
      <c r="H23" s="42">
        <f t="shared" si="2"/>
        <v>50.02855666458158</v>
      </c>
      <c r="I23" s="42">
        <f t="shared" si="3"/>
        <v>101.70288052192183</v>
      </c>
      <c r="J23" s="42">
        <f t="shared" si="4"/>
        <v>107.14077698176948</v>
      </c>
    </row>
    <row r="24" spans="1:10" ht="15" customHeight="1">
      <c r="A24" s="53" t="s">
        <v>19</v>
      </c>
      <c r="B24" s="56">
        <v>3917</v>
      </c>
      <c r="C24" s="55">
        <v>1928</v>
      </c>
      <c r="D24" s="56">
        <v>1873</v>
      </c>
      <c r="E24" s="55">
        <v>1544</v>
      </c>
      <c r="F24" s="41">
        <f t="shared" si="0"/>
        <v>-384</v>
      </c>
      <c r="G24" s="41">
        <f t="shared" si="1"/>
        <v>-329</v>
      </c>
      <c r="H24" s="42">
        <f t="shared" si="2"/>
        <v>39.41792187898902</v>
      </c>
      <c r="I24" s="42">
        <f t="shared" si="3"/>
        <v>80.08298755186722</v>
      </c>
      <c r="J24" s="42">
        <f t="shared" si="4"/>
        <v>82.43459690336358</v>
      </c>
    </row>
    <row r="25" spans="1:10" ht="15" customHeight="1">
      <c r="A25" s="53" t="s">
        <v>20</v>
      </c>
      <c r="B25" s="56">
        <v>0</v>
      </c>
      <c r="C25" s="55">
        <v>0</v>
      </c>
      <c r="D25" s="56">
        <v>68</v>
      </c>
      <c r="E25" s="55">
        <v>60</v>
      </c>
      <c r="F25" s="41">
        <f t="shared" si="0"/>
        <v>60</v>
      </c>
      <c r="G25" s="41">
        <f t="shared" si="1"/>
        <v>-8</v>
      </c>
      <c r="H25" s="42">
        <v>0</v>
      </c>
      <c r="I25" s="42">
        <v>0</v>
      </c>
      <c r="J25" s="42">
        <f t="shared" si="4"/>
        <v>88.23529411764706</v>
      </c>
    </row>
    <row r="26" spans="1:10" ht="15" customHeight="1">
      <c r="A26" s="57" t="s">
        <v>4</v>
      </c>
      <c r="B26" s="58">
        <f>B20+B21+B22+B23+B24+B25</f>
        <v>4960919</v>
      </c>
      <c r="C26" s="58">
        <f>C20+C21+C22+C23+C24+C25</f>
        <v>2440331</v>
      </c>
      <c r="D26" s="58">
        <v>2368065</v>
      </c>
      <c r="E26" s="58">
        <v>2453552</v>
      </c>
      <c r="F26" s="50">
        <f t="shared" si="0"/>
        <v>13221</v>
      </c>
      <c r="G26" s="50">
        <f t="shared" si="1"/>
        <v>85487</v>
      </c>
      <c r="H26" s="51">
        <f t="shared" si="2"/>
        <v>49.45761057578243</v>
      </c>
      <c r="I26" s="51">
        <f t="shared" si="3"/>
        <v>100.54177076798187</v>
      </c>
      <c r="J26" s="51">
        <f t="shared" si="4"/>
        <v>103.60999381351441</v>
      </c>
    </row>
    <row r="27" spans="1:10" ht="15" customHeight="1">
      <c r="A27" s="53" t="s">
        <v>21</v>
      </c>
      <c r="B27" s="56"/>
      <c r="C27" s="56"/>
      <c r="D27" s="56"/>
      <c r="E27" s="56"/>
      <c r="F27" s="41"/>
      <c r="G27" s="41"/>
      <c r="H27" s="56"/>
      <c r="I27" s="56"/>
      <c r="J27" s="56"/>
    </row>
    <row r="28" spans="1:10" ht="15" customHeight="1">
      <c r="A28" s="53" t="s">
        <v>22</v>
      </c>
      <c r="B28" s="56">
        <v>763951</v>
      </c>
      <c r="C28" s="55">
        <v>377445</v>
      </c>
      <c r="D28" s="56">
        <v>361313</v>
      </c>
      <c r="E28" s="55">
        <v>367384</v>
      </c>
      <c r="F28" s="41">
        <f aca="true" t="shared" si="5" ref="F28:F66">+E28-C28</f>
        <v>-10061</v>
      </c>
      <c r="G28" s="41">
        <f aca="true" t="shared" si="6" ref="G28:G65">+E28-D28</f>
        <v>6071</v>
      </c>
      <c r="H28" s="42">
        <f aca="true" t="shared" si="7" ref="H28:H66">+E28/B28*100</f>
        <v>48.08999530074573</v>
      </c>
      <c r="I28" s="42">
        <f aca="true" t="shared" si="8" ref="I28:I66">+E28/C28*100</f>
        <v>97.33444607823657</v>
      </c>
      <c r="J28" s="42">
        <f aca="true" t="shared" si="9" ref="J28:J65">+E28/D28*100</f>
        <v>101.68026060507096</v>
      </c>
    </row>
    <row r="29" spans="1:10" ht="15" customHeight="1">
      <c r="A29" s="53" t="s">
        <v>17</v>
      </c>
      <c r="B29" s="56">
        <v>112536</v>
      </c>
      <c r="C29" s="55">
        <v>55601</v>
      </c>
      <c r="D29" s="56">
        <v>53412</v>
      </c>
      <c r="E29" s="55">
        <v>52482</v>
      </c>
      <c r="F29" s="41">
        <f t="shared" si="5"/>
        <v>-3119</v>
      </c>
      <c r="G29" s="41">
        <f t="shared" si="6"/>
        <v>-930</v>
      </c>
      <c r="H29" s="42">
        <f t="shared" si="7"/>
        <v>46.635743228833434</v>
      </c>
      <c r="I29" s="42">
        <f t="shared" si="8"/>
        <v>94.39038866207441</v>
      </c>
      <c r="J29" s="42">
        <f t="shared" si="9"/>
        <v>98.25881824309144</v>
      </c>
    </row>
    <row r="30" spans="1:10" ht="15" customHeight="1">
      <c r="A30" s="53" t="s">
        <v>23</v>
      </c>
      <c r="B30" s="56">
        <v>12545</v>
      </c>
      <c r="C30" s="55">
        <v>6198</v>
      </c>
      <c r="D30" s="56">
        <v>5721</v>
      </c>
      <c r="E30" s="55">
        <v>6132</v>
      </c>
      <c r="F30" s="41">
        <f t="shared" si="5"/>
        <v>-66</v>
      </c>
      <c r="G30" s="41">
        <f t="shared" si="6"/>
        <v>411</v>
      </c>
      <c r="H30" s="42">
        <f t="shared" si="7"/>
        <v>48.880031885213235</v>
      </c>
      <c r="I30" s="42">
        <f t="shared" si="8"/>
        <v>98.9351403678606</v>
      </c>
      <c r="J30" s="42">
        <f t="shared" si="9"/>
        <v>107.18405873099108</v>
      </c>
    </row>
    <row r="31" spans="1:10" ht="15" customHeight="1">
      <c r="A31" s="53" t="s">
        <v>19</v>
      </c>
      <c r="B31" s="56">
        <v>44630</v>
      </c>
      <c r="C31" s="55">
        <v>22050</v>
      </c>
      <c r="D31" s="56">
        <v>20533</v>
      </c>
      <c r="E31" s="55">
        <v>20330</v>
      </c>
      <c r="F31" s="41">
        <f t="shared" si="5"/>
        <v>-1720</v>
      </c>
      <c r="G31" s="41">
        <f t="shared" si="6"/>
        <v>-203</v>
      </c>
      <c r="H31" s="42">
        <f t="shared" si="7"/>
        <v>45.55231906789155</v>
      </c>
      <c r="I31" s="42">
        <f t="shared" si="8"/>
        <v>92.19954648526077</v>
      </c>
      <c r="J31" s="42">
        <f t="shared" si="9"/>
        <v>99.01134758681147</v>
      </c>
    </row>
    <row r="32" spans="1:10" ht="15" customHeight="1">
      <c r="A32" s="53" t="s">
        <v>20</v>
      </c>
      <c r="B32" s="56">
        <v>0</v>
      </c>
      <c r="C32" s="55">
        <v>0</v>
      </c>
      <c r="D32" s="56">
        <v>108</v>
      </c>
      <c r="E32" s="55">
        <v>111</v>
      </c>
      <c r="F32" s="41">
        <f t="shared" si="5"/>
        <v>111</v>
      </c>
      <c r="G32" s="41">
        <f t="shared" si="6"/>
        <v>3</v>
      </c>
      <c r="H32" s="42">
        <v>0</v>
      </c>
      <c r="I32" s="42">
        <v>0</v>
      </c>
      <c r="J32" s="42">
        <f t="shared" si="9"/>
        <v>102.77777777777777</v>
      </c>
    </row>
    <row r="33" spans="1:10" ht="15" customHeight="1">
      <c r="A33" s="57" t="s">
        <v>4</v>
      </c>
      <c r="B33" s="58">
        <f>B28+B29+B30+B31+B32</f>
        <v>933662</v>
      </c>
      <c r="C33" s="58">
        <v>461294</v>
      </c>
      <c r="D33" s="58">
        <v>441087</v>
      </c>
      <c r="E33" s="58">
        <v>446439</v>
      </c>
      <c r="F33" s="58">
        <f t="shared" si="5"/>
        <v>-14855</v>
      </c>
      <c r="G33" s="50">
        <f t="shared" si="6"/>
        <v>5352</v>
      </c>
      <c r="H33" s="51">
        <f t="shared" si="7"/>
        <v>47.81591196814265</v>
      </c>
      <c r="I33" s="51">
        <f t="shared" si="8"/>
        <v>96.77971098691941</v>
      </c>
      <c r="J33" s="51">
        <f t="shared" si="9"/>
        <v>101.21336607063913</v>
      </c>
    </row>
    <row r="34" spans="1:10" ht="15" customHeight="1">
      <c r="A34" s="53" t="s">
        <v>24</v>
      </c>
      <c r="B34" s="56"/>
      <c r="C34" s="56"/>
      <c r="D34" s="53"/>
      <c r="E34" s="53"/>
      <c r="F34" s="53">
        <f t="shared" si="5"/>
        <v>0</v>
      </c>
      <c r="G34" s="41">
        <f t="shared" si="6"/>
        <v>0</v>
      </c>
      <c r="H34" s="56"/>
      <c r="I34" s="56"/>
      <c r="J34" s="56"/>
    </row>
    <row r="35" spans="1:10" ht="15" customHeight="1">
      <c r="A35" s="53" t="s">
        <v>15</v>
      </c>
      <c r="B35" s="54">
        <f aca="true" t="shared" si="10" ref="B35:E36">+B20</f>
        <v>4344570</v>
      </c>
      <c r="C35" s="54">
        <f t="shared" si="10"/>
        <v>2137141</v>
      </c>
      <c r="D35" s="54">
        <f>+D20</f>
        <v>2066280</v>
      </c>
      <c r="E35" s="54">
        <f t="shared" si="10"/>
        <v>2154923</v>
      </c>
      <c r="F35" s="41">
        <f t="shared" si="5"/>
        <v>17782</v>
      </c>
      <c r="G35" s="41">
        <f t="shared" si="6"/>
        <v>88643</v>
      </c>
      <c r="H35" s="42">
        <f t="shared" si="7"/>
        <v>49.600374720628274</v>
      </c>
      <c r="I35" s="42">
        <f t="shared" si="8"/>
        <v>100.83204617758024</v>
      </c>
      <c r="J35" s="42">
        <f t="shared" si="9"/>
        <v>104.28998006078555</v>
      </c>
    </row>
    <row r="36" spans="1:10" ht="15" customHeight="1">
      <c r="A36" s="53" t="s">
        <v>16</v>
      </c>
      <c r="B36" s="54">
        <f t="shared" si="10"/>
        <v>131416</v>
      </c>
      <c r="C36" s="54">
        <f t="shared" si="10"/>
        <v>64645</v>
      </c>
      <c r="D36" s="54">
        <f>+D21</f>
        <v>68609</v>
      </c>
      <c r="E36" s="54">
        <f t="shared" si="10"/>
        <v>60420</v>
      </c>
      <c r="F36" s="41">
        <f t="shared" si="5"/>
        <v>-4225</v>
      </c>
      <c r="G36" s="41">
        <f t="shared" si="6"/>
        <v>-8189</v>
      </c>
      <c r="H36" s="42">
        <f t="shared" si="7"/>
        <v>45.976136847872404</v>
      </c>
      <c r="I36" s="42">
        <f t="shared" si="8"/>
        <v>93.4643050506613</v>
      </c>
      <c r="J36" s="42">
        <f t="shared" si="9"/>
        <v>88.06424813071172</v>
      </c>
    </row>
    <row r="37" spans="1:10" ht="15" customHeight="1">
      <c r="A37" s="53" t="s">
        <v>22</v>
      </c>
      <c r="B37" s="54">
        <f>+B28</f>
        <v>763951</v>
      </c>
      <c r="C37" s="54">
        <f>+C28</f>
        <v>377445</v>
      </c>
      <c r="D37" s="54">
        <f>+D28</f>
        <v>361313</v>
      </c>
      <c r="E37" s="54">
        <f>+E28</f>
        <v>367384</v>
      </c>
      <c r="F37" s="41">
        <f t="shared" si="5"/>
        <v>-10061</v>
      </c>
      <c r="G37" s="41">
        <f t="shared" si="6"/>
        <v>6071</v>
      </c>
      <c r="H37" s="42">
        <f t="shared" si="7"/>
        <v>48.08999530074573</v>
      </c>
      <c r="I37" s="42">
        <f t="shared" si="8"/>
        <v>97.33444607823657</v>
      </c>
      <c r="J37" s="42">
        <f t="shared" si="9"/>
        <v>101.68026060507096</v>
      </c>
    </row>
    <row r="38" spans="1:10" ht="15" customHeight="1">
      <c r="A38" s="53" t="s">
        <v>17</v>
      </c>
      <c r="B38" s="54">
        <f aca="true" t="shared" si="11" ref="B38:E41">+B22+B29</f>
        <v>556783</v>
      </c>
      <c r="C38" s="54">
        <f>+C22+C29</f>
        <v>274131</v>
      </c>
      <c r="D38" s="54">
        <f>+D22+D29</f>
        <v>267478</v>
      </c>
      <c r="E38" s="54">
        <f t="shared" si="11"/>
        <v>270692</v>
      </c>
      <c r="F38" s="41">
        <f t="shared" si="5"/>
        <v>-3439</v>
      </c>
      <c r="G38" s="41">
        <f t="shared" si="6"/>
        <v>3214</v>
      </c>
      <c r="H38" s="42">
        <f t="shared" si="7"/>
        <v>48.61714527922009</v>
      </c>
      <c r="I38" s="42">
        <f t="shared" si="8"/>
        <v>98.74549029478607</v>
      </c>
      <c r="J38" s="42">
        <f t="shared" si="9"/>
        <v>101.20159414979923</v>
      </c>
    </row>
    <row r="39" spans="1:10" ht="15" customHeight="1">
      <c r="A39" s="53" t="s">
        <v>18</v>
      </c>
      <c r="B39" s="54">
        <f t="shared" si="11"/>
        <v>49314</v>
      </c>
      <c r="C39" s="54">
        <f t="shared" si="11"/>
        <v>24285</v>
      </c>
      <c r="D39" s="54">
        <f>+D23+D30</f>
        <v>22890</v>
      </c>
      <c r="E39" s="54">
        <f t="shared" si="11"/>
        <v>24527</v>
      </c>
      <c r="F39" s="41">
        <f t="shared" si="5"/>
        <v>242</v>
      </c>
      <c r="G39" s="41">
        <f t="shared" si="6"/>
        <v>1637</v>
      </c>
      <c r="H39" s="42">
        <f t="shared" si="7"/>
        <v>49.736383177191065</v>
      </c>
      <c r="I39" s="42">
        <f t="shared" si="8"/>
        <v>100.9964998970558</v>
      </c>
      <c r="J39" s="42">
        <f t="shared" si="9"/>
        <v>107.15159458278724</v>
      </c>
    </row>
    <row r="40" spans="1:10" ht="15" customHeight="1">
      <c r="A40" s="53" t="s">
        <v>19</v>
      </c>
      <c r="B40" s="54">
        <f t="shared" si="11"/>
        <v>48547</v>
      </c>
      <c r="C40" s="54">
        <f t="shared" si="11"/>
        <v>23978</v>
      </c>
      <c r="D40" s="54">
        <f>+D24+D31</f>
        <v>22406</v>
      </c>
      <c r="E40" s="54">
        <f t="shared" si="11"/>
        <v>21874</v>
      </c>
      <c r="F40" s="41">
        <f t="shared" si="5"/>
        <v>-2104</v>
      </c>
      <c r="G40" s="41">
        <f t="shared" si="6"/>
        <v>-532</v>
      </c>
      <c r="H40" s="42">
        <f t="shared" si="7"/>
        <v>45.05736708756463</v>
      </c>
      <c r="I40" s="42">
        <f t="shared" si="8"/>
        <v>91.22528984902829</v>
      </c>
      <c r="J40" s="42">
        <f t="shared" si="9"/>
        <v>97.62563599035973</v>
      </c>
    </row>
    <row r="41" spans="1:10" ht="15" customHeight="1">
      <c r="A41" s="53" t="s">
        <v>20</v>
      </c>
      <c r="B41" s="54">
        <f t="shared" si="11"/>
        <v>0</v>
      </c>
      <c r="C41" s="54">
        <f t="shared" si="11"/>
        <v>0</v>
      </c>
      <c r="D41" s="54">
        <f>+D25+D32</f>
        <v>176</v>
      </c>
      <c r="E41" s="54">
        <f t="shared" si="11"/>
        <v>171</v>
      </c>
      <c r="F41" s="41">
        <f t="shared" si="5"/>
        <v>171</v>
      </c>
      <c r="G41" s="41">
        <f t="shared" si="6"/>
        <v>-5</v>
      </c>
      <c r="H41" s="42">
        <v>0</v>
      </c>
      <c r="I41" s="42">
        <v>0</v>
      </c>
      <c r="J41" s="42">
        <f t="shared" si="9"/>
        <v>97.1590909090909</v>
      </c>
    </row>
    <row r="42" spans="1:10" ht="15" customHeight="1">
      <c r="A42" s="57" t="s">
        <v>25</v>
      </c>
      <c r="B42" s="58">
        <f>SUM(B35:B41)</f>
        <v>5894581</v>
      </c>
      <c r="C42" s="58">
        <f>SUM(C35:C41)</f>
        <v>2901625</v>
      </c>
      <c r="D42" s="58">
        <f>SUM(D35:D41)</f>
        <v>2809152</v>
      </c>
      <c r="E42" s="58">
        <f>SUM(E35:E41)</f>
        <v>2899991</v>
      </c>
      <c r="F42" s="50">
        <f t="shared" si="5"/>
        <v>-1634</v>
      </c>
      <c r="G42" s="50">
        <f t="shared" si="6"/>
        <v>90839</v>
      </c>
      <c r="H42" s="51">
        <f t="shared" si="7"/>
        <v>49.19757655378728</v>
      </c>
      <c r="I42" s="51">
        <f t="shared" si="8"/>
        <v>99.94368672726489</v>
      </c>
      <c r="J42" s="51">
        <f t="shared" si="9"/>
        <v>103.2336804843597</v>
      </c>
    </row>
    <row r="43" spans="1:10" ht="15" customHeight="1">
      <c r="A43" s="53" t="s">
        <v>26</v>
      </c>
      <c r="B43" s="53"/>
      <c r="C43" s="53"/>
      <c r="D43" s="53"/>
      <c r="E43" s="53"/>
      <c r="F43" s="56"/>
      <c r="G43" s="41"/>
      <c r="H43" s="53"/>
      <c r="I43" s="53"/>
      <c r="J43" s="53"/>
    </row>
    <row r="44" spans="1:10" ht="15" customHeight="1">
      <c r="A44" s="56" t="s">
        <v>27</v>
      </c>
      <c r="B44" s="56">
        <v>3497</v>
      </c>
      <c r="C44" s="59">
        <v>1802</v>
      </c>
      <c r="D44" s="54">
        <v>1746</v>
      </c>
      <c r="E44" s="54">
        <v>1824</v>
      </c>
      <c r="F44" s="41">
        <f t="shared" si="5"/>
        <v>22</v>
      </c>
      <c r="G44" s="41">
        <f t="shared" si="6"/>
        <v>78</v>
      </c>
      <c r="H44" s="42">
        <f t="shared" si="7"/>
        <v>52.15899342293394</v>
      </c>
      <c r="I44" s="42">
        <f t="shared" si="8"/>
        <v>101.22086570477246</v>
      </c>
      <c r="J44" s="42">
        <f t="shared" si="9"/>
        <v>104.46735395189005</v>
      </c>
    </row>
    <row r="45" spans="1:10" ht="15" customHeight="1">
      <c r="A45" s="56" t="s">
        <v>28</v>
      </c>
      <c r="B45" s="56">
        <v>23777</v>
      </c>
      <c r="C45" s="59">
        <v>11825</v>
      </c>
      <c r="D45" s="54">
        <v>11079</v>
      </c>
      <c r="E45" s="54">
        <v>11534</v>
      </c>
      <c r="F45" s="41">
        <f t="shared" si="5"/>
        <v>-291</v>
      </c>
      <c r="G45" s="41">
        <f t="shared" si="6"/>
        <v>455</v>
      </c>
      <c r="H45" s="42">
        <f t="shared" si="7"/>
        <v>48.50906338057787</v>
      </c>
      <c r="I45" s="42">
        <f t="shared" si="8"/>
        <v>97.53911205073996</v>
      </c>
      <c r="J45" s="42">
        <f t="shared" si="9"/>
        <v>104.10686885097932</v>
      </c>
    </row>
    <row r="46" spans="1:10" ht="15" customHeight="1">
      <c r="A46" s="56" t="s">
        <v>29</v>
      </c>
      <c r="B46" s="56">
        <v>270</v>
      </c>
      <c r="C46" s="59">
        <v>155</v>
      </c>
      <c r="D46" s="54">
        <v>146</v>
      </c>
      <c r="E46" s="54">
        <v>59</v>
      </c>
      <c r="F46" s="41">
        <f t="shared" si="5"/>
        <v>-96</v>
      </c>
      <c r="G46" s="41">
        <f t="shared" si="6"/>
        <v>-87</v>
      </c>
      <c r="H46" s="42">
        <f t="shared" si="7"/>
        <v>21.85185185185185</v>
      </c>
      <c r="I46" s="42">
        <f t="shared" si="8"/>
        <v>38.064516129032256</v>
      </c>
      <c r="J46" s="42">
        <f t="shared" si="9"/>
        <v>40.41095890410959</v>
      </c>
    </row>
    <row r="47" spans="1:10" ht="15" customHeight="1">
      <c r="A47" s="59" t="s">
        <v>30</v>
      </c>
      <c r="B47" s="59">
        <v>359</v>
      </c>
      <c r="C47" s="59">
        <v>186</v>
      </c>
      <c r="D47" s="54">
        <v>169</v>
      </c>
      <c r="E47" s="54">
        <v>165</v>
      </c>
      <c r="F47" s="41">
        <f t="shared" si="5"/>
        <v>-21</v>
      </c>
      <c r="G47" s="41">
        <f t="shared" si="6"/>
        <v>-4</v>
      </c>
      <c r="H47" s="42">
        <f t="shared" si="7"/>
        <v>45.96100278551532</v>
      </c>
      <c r="I47" s="42">
        <f t="shared" si="8"/>
        <v>88.70967741935483</v>
      </c>
      <c r="J47" s="42">
        <f t="shared" si="9"/>
        <v>97.63313609467455</v>
      </c>
    </row>
    <row r="48" spans="1:10" ht="15" customHeight="1">
      <c r="A48" s="59" t="s">
        <v>31</v>
      </c>
      <c r="B48" s="59">
        <v>717</v>
      </c>
      <c r="C48" s="59">
        <v>393</v>
      </c>
      <c r="D48" s="54">
        <v>382</v>
      </c>
      <c r="E48" s="54">
        <v>239</v>
      </c>
      <c r="F48" s="41">
        <f t="shared" si="5"/>
        <v>-154</v>
      </c>
      <c r="G48" s="41">
        <f t="shared" si="6"/>
        <v>-143</v>
      </c>
      <c r="H48" s="42">
        <f t="shared" si="7"/>
        <v>33.33333333333333</v>
      </c>
      <c r="I48" s="42">
        <f t="shared" si="8"/>
        <v>60.81424936386769</v>
      </c>
      <c r="J48" s="42">
        <f t="shared" si="9"/>
        <v>62.56544502617801</v>
      </c>
    </row>
    <row r="49" spans="1:10" ht="15" customHeight="1">
      <c r="A49" s="59" t="s">
        <v>32</v>
      </c>
      <c r="B49" s="59">
        <v>0</v>
      </c>
      <c r="C49" s="59">
        <v>0</v>
      </c>
      <c r="D49" s="54">
        <v>0</v>
      </c>
      <c r="E49" s="54"/>
      <c r="F49" s="41">
        <f t="shared" si="5"/>
        <v>0</v>
      </c>
      <c r="G49" s="41">
        <f t="shared" si="6"/>
        <v>0</v>
      </c>
      <c r="H49" s="41">
        <v>0</v>
      </c>
      <c r="I49" s="41">
        <v>0</v>
      </c>
      <c r="J49" s="41">
        <v>0</v>
      </c>
    </row>
    <row r="50" spans="1:10" ht="15" customHeight="1">
      <c r="A50" s="53" t="s">
        <v>33</v>
      </c>
      <c r="B50" s="56">
        <v>0</v>
      </c>
      <c r="C50" s="59">
        <v>0</v>
      </c>
      <c r="D50" s="54">
        <v>0</v>
      </c>
      <c r="E50" s="54"/>
      <c r="F50" s="41">
        <f t="shared" si="5"/>
        <v>0</v>
      </c>
      <c r="G50" s="41">
        <f t="shared" si="6"/>
        <v>0</v>
      </c>
      <c r="H50" s="41">
        <v>0</v>
      </c>
      <c r="I50" s="41">
        <v>0</v>
      </c>
      <c r="J50" s="41">
        <v>0</v>
      </c>
    </row>
    <row r="51" spans="1:10" s="62" customFormat="1" ht="31.5" customHeight="1">
      <c r="A51" s="60" t="s">
        <v>34</v>
      </c>
      <c r="B51" s="60">
        <v>14467</v>
      </c>
      <c r="C51" s="59">
        <v>7694</v>
      </c>
      <c r="D51" s="61">
        <v>7196</v>
      </c>
      <c r="E51" s="61">
        <v>6855</v>
      </c>
      <c r="F51" s="41">
        <f t="shared" si="5"/>
        <v>-839</v>
      </c>
      <c r="G51" s="41">
        <f t="shared" si="6"/>
        <v>-341</v>
      </c>
      <c r="H51" s="46">
        <f t="shared" si="7"/>
        <v>47.38370083638626</v>
      </c>
      <c r="I51" s="46">
        <f t="shared" si="8"/>
        <v>89.09539901221731</v>
      </c>
      <c r="J51" s="46">
        <f t="shared" si="9"/>
        <v>95.26125625347414</v>
      </c>
    </row>
    <row r="52" spans="1:10" ht="15" customHeight="1">
      <c r="A52" s="53" t="s">
        <v>35</v>
      </c>
      <c r="B52" s="56">
        <v>100</v>
      </c>
      <c r="C52" s="59">
        <v>49</v>
      </c>
      <c r="D52" s="54">
        <v>50</v>
      </c>
      <c r="E52" s="54">
        <v>51</v>
      </c>
      <c r="F52" s="41">
        <f t="shared" si="5"/>
        <v>2</v>
      </c>
      <c r="G52" s="41">
        <f t="shared" si="6"/>
        <v>1</v>
      </c>
      <c r="H52" s="42">
        <f t="shared" si="7"/>
        <v>51</v>
      </c>
      <c r="I52" s="42">
        <f t="shared" si="8"/>
        <v>104.08163265306123</v>
      </c>
      <c r="J52" s="42">
        <f t="shared" si="9"/>
        <v>102</v>
      </c>
    </row>
    <row r="53" spans="1:10" ht="15" customHeight="1">
      <c r="A53" s="53" t="s">
        <v>36</v>
      </c>
      <c r="B53" s="56">
        <v>80</v>
      </c>
      <c r="C53" s="59">
        <v>40</v>
      </c>
      <c r="D53" s="54">
        <v>36</v>
      </c>
      <c r="E53" s="54">
        <v>27</v>
      </c>
      <c r="F53" s="41">
        <f t="shared" si="5"/>
        <v>-13</v>
      </c>
      <c r="G53" s="41">
        <f t="shared" si="6"/>
        <v>-9</v>
      </c>
      <c r="H53" s="42">
        <f t="shared" si="7"/>
        <v>33.75</v>
      </c>
      <c r="I53" s="42">
        <f t="shared" si="8"/>
        <v>67.5</v>
      </c>
      <c r="J53" s="42">
        <f t="shared" si="9"/>
        <v>75</v>
      </c>
    </row>
    <row r="54" spans="1:10" ht="15" customHeight="1">
      <c r="A54" s="53" t="s">
        <v>37</v>
      </c>
      <c r="B54" s="56">
        <v>163</v>
      </c>
      <c r="C54" s="59">
        <v>89</v>
      </c>
      <c r="D54" s="54">
        <v>192</v>
      </c>
      <c r="E54" s="54">
        <v>116</v>
      </c>
      <c r="F54" s="41">
        <f t="shared" si="5"/>
        <v>27</v>
      </c>
      <c r="G54" s="41">
        <f t="shared" si="6"/>
        <v>-76</v>
      </c>
      <c r="H54" s="42">
        <f t="shared" si="7"/>
        <v>71.16564417177914</v>
      </c>
      <c r="I54" s="42">
        <f t="shared" si="8"/>
        <v>130.3370786516854</v>
      </c>
      <c r="J54" s="42">
        <f t="shared" si="9"/>
        <v>60.416666666666664</v>
      </c>
    </row>
    <row r="55" spans="1:10" ht="15" customHeight="1">
      <c r="A55" s="53" t="s">
        <v>38</v>
      </c>
      <c r="B55" s="56">
        <v>0</v>
      </c>
      <c r="C55" s="59">
        <v>0</v>
      </c>
      <c r="D55" s="63">
        <v>-72</v>
      </c>
      <c r="E55" s="63">
        <v>-57</v>
      </c>
      <c r="F55" s="41">
        <f t="shared" si="5"/>
        <v>-57</v>
      </c>
      <c r="G55" s="41">
        <f t="shared" si="6"/>
        <v>15</v>
      </c>
      <c r="H55" s="42">
        <v>0</v>
      </c>
      <c r="I55" s="42">
        <v>0</v>
      </c>
      <c r="J55" s="42">
        <f t="shared" si="9"/>
        <v>79.16666666666666</v>
      </c>
    </row>
    <row r="56" spans="1:10" ht="15" customHeight="1">
      <c r="A56" s="64" t="s">
        <v>39</v>
      </c>
      <c r="B56" s="56">
        <v>2235</v>
      </c>
      <c r="C56" s="59">
        <v>1072</v>
      </c>
      <c r="D56" s="65">
        <v>1106</v>
      </c>
      <c r="E56" s="65">
        <v>1228</v>
      </c>
      <c r="F56" s="41">
        <f t="shared" si="5"/>
        <v>156</v>
      </c>
      <c r="G56" s="41">
        <f t="shared" si="6"/>
        <v>122</v>
      </c>
      <c r="H56" s="42">
        <f t="shared" si="7"/>
        <v>54.944071588366896</v>
      </c>
      <c r="I56" s="42">
        <f t="shared" si="8"/>
        <v>114.55223880597015</v>
      </c>
      <c r="J56" s="42">
        <f t="shared" si="9"/>
        <v>111.03074141048825</v>
      </c>
    </row>
    <row r="57" spans="1:10" ht="15" customHeight="1">
      <c r="A57" s="64" t="s">
        <v>25</v>
      </c>
      <c r="B57" s="58">
        <f>+B44+B45+B46+B47+B48+B49+B50+B51+B52+B53+B54+B55+B56</f>
        <v>45665</v>
      </c>
      <c r="C57" s="58">
        <f>+C44+C45+C46+C47+C48+C49+C50+C51+C52+C53+C54+C55+C56</f>
        <v>23305</v>
      </c>
      <c r="D57" s="58">
        <f>+D44+D45+D46+D47+D48+D49+D50+D51+D52+D53+D54+D55+D56</f>
        <v>22030</v>
      </c>
      <c r="E57" s="58">
        <f>+E44+E45+E46+E47+E48+E49+E50+E51+E52+E53+E54+E55+E56</f>
        <v>22041</v>
      </c>
      <c r="F57" s="50">
        <f t="shared" si="5"/>
        <v>-1264</v>
      </c>
      <c r="G57" s="50">
        <f t="shared" si="6"/>
        <v>11</v>
      </c>
      <c r="H57" s="51">
        <f t="shared" si="7"/>
        <v>48.26672506295851</v>
      </c>
      <c r="I57" s="51">
        <f t="shared" si="8"/>
        <v>94.57627118644068</v>
      </c>
      <c r="J57" s="51">
        <f t="shared" si="9"/>
        <v>100.04993191103043</v>
      </c>
    </row>
    <row r="58" spans="1:10" ht="15" customHeight="1">
      <c r="A58" s="66" t="s">
        <v>40</v>
      </c>
      <c r="B58" s="56"/>
      <c r="C58" s="56"/>
      <c r="D58" s="56"/>
      <c r="E58" s="56"/>
      <c r="F58" s="56"/>
      <c r="G58" s="41"/>
      <c r="H58" s="67"/>
      <c r="I58" s="67"/>
      <c r="J58" s="68"/>
    </row>
    <row r="59" spans="1:10" ht="15" customHeight="1">
      <c r="A59" s="69" t="s">
        <v>41</v>
      </c>
      <c r="B59" s="70">
        <v>7871</v>
      </c>
      <c r="C59" s="70">
        <v>3526</v>
      </c>
      <c r="D59" s="70">
        <v>3688</v>
      </c>
      <c r="E59" s="70">
        <v>2142</v>
      </c>
      <c r="F59" s="41">
        <f t="shared" si="5"/>
        <v>-1384</v>
      </c>
      <c r="G59" s="41">
        <f t="shared" si="6"/>
        <v>-1546</v>
      </c>
      <c r="H59" s="42">
        <f t="shared" si="7"/>
        <v>27.213822894168466</v>
      </c>
      <c r="I59" s="42">
        <f t="shared" si="8"/>
        <v>60.748723766307435</v>
      </c>
      <c r="J59" s="42">
        <f t="shared" si="9"/>
        <v>58.08026030368764</v>
      </c>
    </row>
    <row r="60" spans="1:10" ht="15" customHeight="1">
      <c r="A60" s="71" t="s">
        <v>42</v>
      </c>
      <c r="B60" s="72">
        <v>14657</v>
      </c>
      <c r="C60" s="72">
        <v>7316</v>
      </c>
      <c r="D60" s="72">
        <v>13999</v>
      </c>
      <c r="E60" s="72">
        <v>6035</v>
      </c>
      <c r="F60" s="41">
        <f t="shared" si="5"/>
        <v>-1281</v>
      </c>
      <c r="G60" s="41">
        <f t="shared" si="6"/>
        <v>-7964</v>
      </c>
      <c r="H60" s="42">
        <f t="shared" si="7"/>
        <v>41.17486525209797</v>
      </c>
      <c r="I60" s="42">
        <f t="shared" si="8"/>
        <v>82.4904319300164</v>
      </c>
      <c r="J60" s="42">
        <f t="shared" si="9"/>
        <v>43.11022215872563</v>
      </c>
    </row>
    <row r="61" spans="1:10" ht="15" customHeight="1">
      <c r="A61" s="73" t="s">
        <v>43</v>
      </c>
      <c r="B61" s="74">
        <f>+B59+B60</f>
        <v>22528</v>
      </c>
      <c r="C61" s="74">
        <v>10842</v>
      </c>
      <c r="D61" s="74">
        <v>17687</v>
      </c>
      <c r="E61" s="74">
        <f>+E59+E60</f>
        <v>8177</v>
      </c>
      <c r="F61" s="74">
        <f t="shared" si="5"/>
        <v>-2665</v>
      </c>
      <c r="G61" s="74">
        <f t="shared" si="6"/>
        <v>-9510</v>
      </c>
      <c r="H61" s="51">
        <f>+E61/B61*100</f>
        <v>36.29705255681818</v>
      </c>
      <c r="I61" s="51">
        <f>+E61/C61*100</f>
        <v>75.41966426858512</v>
      </c>
      <c r="J61" s="51">
        <f>+E61/D61*100</f>
        <v>46.231695595635216</v>
      </c>
    </row>
    <row r="62" spans="1:10" ht="18" customHeight="1">
      <c r="A62" s="53" t="s">
        <v>44</v>
      </c>
      <c r="B62" s="53"/>
      <c r="C62" s="53"/>
      <c r="D62" s="53"/>
      <c r="E62" s="53"/>
      <c r="F62" s="53"/>
      <c r="G62" s="41"/>
      <c r="H62" s="67"/>
      <c r="I62" s="67"/>
      <c r="J62" s="68"/>
    </row>
    <row r="63" spans="1:10" ht="14.25" customHeight="1">
      <c r="A63" s="75" t="s">
        <v>45</v>
      </c>
      <c r="B63" s="56">
        <v>171896</v>
      </c>
      <c r="C63" s="56">
        <v>86083</v>
      </c>
      <c r="D63" s="56">
        <v>88006</v>
      </c>
      <c r="E63" s="56">
        <v>93469</v>
      </c>
      <c r="F63" s="41">
        <f t="shared" si="5"/>
        <v>7386</v>
      </c>
      <c r="G63" s="41">
        <f t="shared" si="6"/>
        <v>5463</v>
      </c>
      <c r="H63" s="42">
        <f t="shared" si="7"/>
        <v>54.3753199609066</v>
      </c>
      <c r="I63" s="42">
        <f t="shared" si="8"/>
        <v>108.58009130722675</v>
      </c>
      <c r="J63" s="42">
        <f t="shared" si="9"/>
        <v>106.20753130468377</v>
      </c>
    </row>
    <row r="64" spans="1:10" ht="15" customHeight="1">
      <c r="A64" s="75" t="s">
        <v>46</v>
      </c>
      <c r="B64" s="56">
        <v>0</v>
      </c>
      <c r="C64" s="56">
        <v>0</v>
      </c>
      <c r="D64" s="56">
        <v>-104</v>
      </c>
      <c r="E64" s="56">
        <v>-114</v>
      </c>
      <c r="F64" s="41">
        <f t="shared" si="5"/>
        <v>-114</v>
      </c>
      <c r="G64" s="41">
        <f t="shared" si="6"/>
        <v>-10</v>
      </c>
      <c r="H64" s="42">
        <v>0</v>
      </c>
      <c r="I64" s="42">
        <v>0</v>
      </c>
      <c r="J64" s="42">
        <f t="shared" si="9"/>
        <v>109.61538461538463</v>
      </c>
    </row>
    <row r="65" spans="1:10" ht="15" customHeight="1">
      <c r="A65" s="75" t="s">
        <v>47</v>
      </c>
      <c r="B65" s="56">
        <v>0</v>
      </c>
      <c r="C65" s="56">
        <v>0</v>
      </c>
      <c r="D65" s="56">
        <v>8</v>
      </c>
      <c r="E65" s="56">
        <v>108</v>
      </c>
      <c r="F65" s="41">
        <f t="shared" si="5"/>
        <v>108</v>
      </c>
      <c r="G65" s="41">
        <f t="shared" si="6"/>
        <v>100</v>
      </c>
      <c r="H65" s="42">
        <v>0</v>
      </c>
      <c r="I65" s="42">
        <v>0</v>
      </c>
      <c r="J65" s="42">
        <f t="shared" si="9"/>
        <v>1350</v>
      </c>
    </row>
    <row r="66" spans="1:10" ht="17.25" customHeight="1">
      <c r="A66" s="76" t="s">
        <v>25</v>
      </c>
      <c r="B66" s="58">
        <f>SUM(B63:B65)</f>
        <v>171896</v>
      </c>
      <c r="C66" s="58">
        <f>SUM(C63:C65)</f>
        <v>86083</v>
      </c>
      <c r="D66" s="58">
        <v>87910</v>
      </c>
      <c r="E66" s="58">
        <f>SUM(E63:E65)</f>
        <v>93463</v>
      </c>
      <c r="F66" s="58">
        <f t="shared" si="5"/>
        <v>7380</v>
      </c>
      <c r="G66" s="50">
        <f>+E66-D66</f>
        <v>5553</v>
      </c>
      <c r="H66" s="51">
        <f t="shared" si="7"/>
        <v>54.3718294782892</v>
      </c>
      <c r="I66" s="51">
        <f t="shared" si="8"/>
        <v>108.57312128991788</v>
      </c>
      <c r="J66" s="51">
        <f>+E66/D66*100</f>
        <v>106.31668752132863</v>
      </c>
    </row>
    <row r="68" spans="3:5" ht="15" customHeight="1">
      <c r="C68" s="77"/>
      <c r="E68" s="77"/>
    </row>
    <row r="69" ht="15" customHeight="1">
      <c r="A69" s="12"/>
    </row>
    <row r="70" ht="15" customHeight="1">
      <c r="A70" s="12"/>
    </row>
    <row r="71" ht="15" customHeight="1">
      <c r="C71" s="77"/>
    </row>
  </sheetData>
  <sheetProtection/>
  <printOptions horizontalCentered="1"/>
  <pageMargins left="0.5511811023622047" right="0.5905511811023623" top="0.4330708661417323" bottom="0.5118110236220472" header="0.5118110236220472" footer="0.5118110236220472"/>
  <pageSetup fitToHeight="1" fitToWidth="1" horizontalDpi="600" verticalDpi="600" orientation="portrait" paperSize="9" scale="5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25"/>
  <sheetViews>
    <sheetView zoomScalePageLayoutView="0" workbookViewId="0" topLeftCell="A1">
      <selection activeCell="A49" sqref="A49"/>
    </sheetView>
  </sheetViews>
  <sheetFormatPr defaultColWidth="7.8515625" defaultRowHeight="12.75"/>
  <cols>
    <col min="1" max="1" width="44.57421875" style="17" customWidth="1"/>
    <col min="2" max="7" width="12.28125" style="17" customWidth="1"/>
    <col min="8" max="8" width="15.00390625" style="17" customWidth="1"/>
    <col min="9" max="9" width="13.421875" style="17" customWidth="1"/>
    <col min="10" max="10" width="11.28125" style="17" customWidth="1"/>
    <col min="11" max="16384" width="7.8515625" style="17" customWidth="1"/>
  </cols>
  <sheetData>
    <row r="6" ht="19.5" customHeight="1">
      <c r="A6" s="17" t="s">
        <v>92</v>
      </c>
    </row>
    <row r="7" ht="15">
      <c r="H7" s="18" t="s">
        <v>3</v>
      </c>
    </row>
    <row r="8" spans="1:8" ht="44.25" customHeight="1">
      <c r="A8" s="19" t="s">
        <v>1</v>
      </c>
      <c r="B8" s="20" t="s">
        <v>73</v>
      </c>
      <c r="C8" s="20" t="s">
        <v>74</v>
      </c>
      <c r="D8" s="20" t="s">
        <v>96</v>
      </c>
      <c r="E8" s="20" t="s">
        <v>97</v>
      </c>
      <c r="F8" s="20" t="s">
        <v>98</v>
      </c>
      <c r="G8" s="20" t="s">
        <v>99</v>
      </c>
      <c r="H8" s="83" t="s">
        <v>104</v>
      </c>
    </row>
    <row r="9" spans="1:8" ht="22.5" customHeight="1">
      <c r="A9" s="21" t="s">
        <v>48</v>
      </c>
      <c r="B9" s="22">
        <f>+B11+B12+B13+B15+B16+B17+B18</f>
        <v>545398</v>
      </c>
      <c r="C9" s="22">
        <f>+C11+C12+C13+C15+C16+C17+C18</f>
        <v>558932</v>
      </c>
      <c r="D9" s="22">
        <f>+D11+D12+D13+D15+D16+D17+D18</f>
        <v>558253</v>
      </c>
      <c r="E9" s="22">
        <f>+E11+E12+E13+E15+E16+E17+E18</f>
        <v>566365</v>
      </c>
      <c r="F9" s="22">
        <f>+F11+F12+F13+F15+F16+F17+F18</f>
        <v>550065</v>
      </c>
      <c r="G9" s="22">
        <f>+G11+G12+G13+G15+G16+G17+G18</f>
        <v>511791</v>
      </c>
      <c r="H9" s="22">
        <f>+H11+H12+H13+H15+H16+H17+H18</f>
        <v>3290804</v>
      </c>
    </row>
    <row r="10" spans="1:8" ht="22.5" customHeight="1">
      <c r="A10" s="21" t="s">
        <v>2</v>
      </c>
      <c r="B10" s="22"/>
      <c r="C10" s="22"/>
      <c r="D10" s="22"/>
      <c r="E10" s="22"/>
      <c r="F10" s="22"/>
      <c r="G10" s="22"/>
      <c r="H10" s="22"/>
    </row>
    <row r="11" spans="1:10" ht="22.5" customHeight="1">
      <c r="A11" s="21" t="s">
        <v>49</v>
      </c>
      <c r="B11" s="22">
        <v>37511</v>
      </c>
      <c r="C11" s="22">
        <v>38233</v>
      </c>
      <c r="D11" s="22">
        <v>37459</v>
      </c>
      <c r="E11" s="22">
        <v>38246</v>
      </c>
      <c r="F11" s="22">
        <v>33533</v>
      </c>
      <c r="G11" s="22">
        <v>32425</v>
      </c>
      <c r="H11" s="22">
        <f>SUM(B11:G11)</f>
        <v>217407</v>
      </c>
      <c r="I11" s="23"/>
      <c r="J11" s="24"/>
    </row>
    <row r="12" spans="1:10" ht="22.5" customHeight="1">
      <c r="A12" s="213" t="s">
        <v>50</v>
      </c>
      <c r="B12" s="214">
        <v>402923</v>
      </c>
      <c r="C12" s="214">
        <v>417272</v>
      </c>
      <c r="D12" s="214">
        <v>416431</v>
      </c>
      <c r="E12" s="214">
        <v>421548</v>
      </c>
      <c r="F12" s="214">
        <v>413187</v>
      </c>
      <c r="G12" s="214">
        <v>382191</v>
      </c>
      <c r="H12" s="214">
        <f aca="true" t="shared" si="0" ref="H12:H20">SUM(B12:G12)</f>
        <v>2453552</v>
      </c>
      <c r="J12" s="24"/>
    </row>
    <row r="13" spans="1:10" ht="22.5" customHeight="1">
      <c r="A13" s="215" t="s">
        <v>51</v>
      </c>
      <c r="B13" s="216">
        <v>72875</v>
      </c>
      <c r="C13" s="216">
        <v>76254</v>
      </c>
      <c r="D13" s="216">
        <v>75794</v>
      </c>
      <c r="E13" s="216">
        <v>76843</v>
      </c>
      <c r="F13" s="216">
        <v>75386</v>
      </c>
      <c r="G13" s="216">
        <v>69287</v>
      </c>
      <c r="H13" s="216">
        <f t="shared" si="0"/>
        <v>446439</v>
      </c>
      <c r="I13" s="23"/>
      <c r="J13" s="24"/>
    </row>
    <row r="14" spans="1:10" ht="22.5" customHeight="1">
      <c r="A14" s="218" t="s">
        <v>195</v>
      </c>
      <c r="B14" s="217">
        <f>+B12+B13</f>
        <v>475798</v>
      </c>
      <c r="C14" s="217">
        <f aca="true" t="shared" si="1" ref="C14:H14">+C12+C13</f>
        <v>493526</v>
      </c>
      <c r="D14" s="217">
        <f t="shared" si="1"/>
        <v>492225</v>
      </c>
      <c r="E14" s="217">
        <f t="shared" si="1"/>
        <v>498391</v>
      </c>
      <c r="F14" s="217">
        <f t="shared" si="1"/>
        <v>488573</v>
      </c>
      <c r="G14" s="217">
        <v>451478</v>
      </c>
      <c r="H14" s="217">
        <f t="shared" si="1"/>
        <v>2899991</v>
      </c>
      <c r="I14" s="23"/>
      <c r="J14" s="24"/>
    </row>
    <row r="15" spans="1:10" ht="22.5" customHeight="1">
      <c r="A15" s="21" t="s">
        <v>52</v>
      </c>
      <c r="B15" s="22">
        <v>3771</v>
      </c>
      <c r="C15" s="22">
        <v>3316</v>
      </c>
      <c r="D15" s="22">
        <v>3497</v>
      </c>
      <c r="E15" s="22">
        <v>3855</v>
      </c>
      <c r="F15" s="22">
        <v>3955</v>
      </c>
      <c r="G15" s="22">
        <v>3647</v>
      </c>
      <c r="H15" s="22">
        <f t="shared" si="0"/>
        <v>22041</v>
      </c>
      <c r="I15" s="23"/>
      <c r="J15" s="24"/>
    </row>
    <row r="16" spans="1:10" ht="22.5" customHeight="1">
      <c r="A16" s="21" t="s">
        <v>53</v>
      </c>
      <c r="B16" s="22">
        <v>1103</v>
      </c>
      <c r="C16" s="22">
        <v>1226</v>
      </c>
      <c r="D16" s="22">
        <v>1817</v>
      </c>
      <c r="E16" s="22">
        <v>1338</v>
      </c>
      <c r="F16" s="22">
        <v>723</v>
      </c>
      <c r="G16" s="22">
        <v>1970</v>
      </c>
      <c r="H16" s="22">
        <f t="shared" si="0"/>
        <v>8177</v>
      </c>
      <c r="I16" s="23"/>
      <c r="J16" s="24"/>
    </row>
    <row r="17" spans="1:10" ht="22.5" customHeight="1">
      <c r="A17" s="21" t="s">
        <v>54</v>
      </c>
      <c r="B17" s="22">
        <v>15642</v>
      </c>
      <c r="C17" s="22">
        <v>17402</v>
      </c>
      <c r="D17" s="22">
        <v>15554</v>
      </c>
      <c r="E17" s="22">
        <v>15896</v>
      </c>
      <c r="F17" s="22">
        <v>14625</v>
      </c>
      <c r="G17" s="22">
        <v>14344</v>
      </c>
      <c r="H17" s="22">
        <f t="shared" si="0"/>
        <v>93463</v>
      </c>
      <c r="I17" s="23"/>
      <c r="J17" s="24"/>
    </row>
    <row r="18" spans="1:11" ht="22.5" customHeight="1">
      <c r="A18" s="21" t="s">
        <v>55</v>
      </c>
      <c r="B18" s="22">
        <f>+B19+B20</f>
        <v>11573</v>
      </c>
      <c r="C18" s="22">
        <v>5229</v>
      </c>
      <c r="D18" s="22">
        <f>+D19+D20</f>
        <v>7701</v>
      </c>
      <c r="E18" s="22">
        <v>8639</v>
      </c>
      <c r="F18" s="22">
        <v>8656</v>
      </c>
      <c r="G18" s="22">
        <v>7927</v>
      </c>
      <c r="H18" s="22">
        <f t="shared" si="0"/>
        <v>49725</v>
      </c>
      <c r="I18" s="23"/>
      <c r="J18" s="24"/>
      <c r="K18" s="23"/>
    </row>
    <row r="19" spans="1:12" ht="22.5" customHeight="1">
      <c r="A19" s="21" t="s">
        <v>56</v>
      </c>
      <c r="B19" s="22">
        <v>0</v>
      </c>
      <c r="C19" s="22">
        <v>58</v>
      </c>
      <c r="D19" s="22">
        <v>95</v>
      </c>
      <c r="E19" s="22">
        <v>70</v>
      </c>
      <c r="F19" s="22">
        <v>3</v>
      </c>
      <c r="G19" s="22">
        <v>35</v>
      </c>
      <c r="H19" s="22">
        <f t="shared" si="0"/>
        <v>261</v>
      </c>
      <c r="J19" s="24"/>
      <c r="K19" s="23"/>
      <c r="L19" s="23"/>
    </row>
    <row r="20" spans="1:11" ht="22.5" customHeight="1">
      <c r="A20" s="21" t="s">
        <v>57</v>
      </c>
      <c r="B20" s="22">
        <v>11573</v>
      </c>
      <c r="C20" s="22">
        <v>5171</v>
      </c>
      <c r="D20" s="22">
        <v>7606</v>
      </c>
      <c r="E20" s="22">
        <v>8569</v>
      </c>
      <c r="F20" s="22">
        <v>8653</v>
      </c>
      <c r="G20" s="22">
        <v>7892</v>
      </c>
      <c r="H20" s="22">
        <f t="shared" si="0"/>
        <v>49464</v>
      </c>
      <c r="J20" s="24"/>
      <c r="K20" s="23"/>
    </row>
    <row r="21" spans="8:9" ht="15.75" customHeight="1">
      <c r="H21" s="23"/>
      <c r="I21" s="23"/>
    </row>
    <row r="22" ht="15.75" customHeight="1">
      <c r="H22" s="23"/>
    </row>
    <row r="23" ht="15.75" customHeight="1">
      <c r="A23" s="25"/>
    </row>
    <row r="24" ht="15.75" customHeight="1">
      <c r="A24" s="25"/>
    </row>
    <row r="25" ht="15.75" customHeight="1">
      <c r="A25" s="26"/>
    </row>
    <row r="26" ht="15.75" customHeight="1"/>
    <row r="27" ht="15.75" customHeight="1"/>
  </sheetData>
  <sheetProtection/>
  <printOptions horizontalCentered="1"/>
  <pageMargins left="0.5511811023622047" right="0.5905511811023623" top="0.4330708661417323" bottom="0.5118110236220472" header="0.5118110236220472" footer="0.5118110236220472"/>
  <pageSetup fitToHeight="1" fitToWidth="1"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0">
      <selection activeCell="A49" sqref="A49"/>
    </sheetView>
  </sheetViews>
  <sheetFormatPr defaultColWidth="9.140625" defaultRowHeight="12.75"/>
  <cols>
    <col min="1" max="1" width="74.00390625" style="0" customWidth="1"/>
    <col min="2" max="3" width="14.140625" style="84" customWidth="1"/>
    <col min="4" max="4" width="13.7109375" style="159" customWidth="1"/>
    <col min="5" max="5" width="9.8515625" style="0" customWidth="1"/>
    <col min="6" max="6" width="9.57421875" style="0" customWidth="1"/>
  </cols>
  <sheetData>
    <row r="1" ht="12.75">
      <c r="F1" s="160"/>
    </row>
    <row r="4" ht="12.75">
      <c r="A4" s="161" t="s">
        <v>160</v>
      </c>
    </row>
    <row r="5" ht="12.75">
      <c r="A5" s="161"/>
    </row>
    <row r="6" ht="12.75">
      <c r="A6" s="161"/>
    </row>
    <row r="7" spans="1:6" ht="12.75">
      <c r="A7" t="s">
        <v>161</v>
      </c>
      <c r="C7" s="158"/>
      <c r="F7" s="160" t="s">
        <v>3</v>
      </c>
    </row>
    <row r="8" spans="1:6" s="167" customFormat="1" ht="47.25" customHeight="1">
      <c r="A8" s="162" t="s">
        <v>1</v>
      </c>
      <c r="B8" s="163" t="s">
        <v>86</v>
      </c>
      <c r="C8" s="163" t="s">
        <v>162</v>
      </c>
      <c r="D8" s="164" t="s">
        <v>163</v>
      </c>
      <c r="E8" s="165" t="s">
        <v>164</v>
      </c>
      <c r="F8" s="166" t="s">
        <v>165</v>
      </c>
    </row>
    <row r="9" spans="1:6" s="171" customFormat="1" ht="14.25" customHeight="1">
      <c r="A9" s="162" t="s">
        <v>0</v>
      </c>
      <c r="B9" s="163" t="s">
        <v>166</v>
      </c>
      <c r="C9" s="163" t="s">
        <v>167</v>
      </c>
      <c r="D9" s="168">
        <v>3</v>
      </c>
      <c r="E9" s="169">
        <v>4</v>
      </c>
      <c r="F9" s="170">
        <v>5</v>
      </c>
    </row>
    <row r="10" spans="1:7" ht="18.75" customHeight="1">
      <c r="A10" s="172" t="s">
        <v>168</v>
      </c>
      <c r="B10" s="173">
        <v>49151</v>
      </c>
      <c r="C10" s="174">
        <v>24067.879999999997</v>
      </c>
      <c r="D10" s="175">
        <v>24355</v>
      </c>
      <c r="E10" s="176">
        <v>49.551382474415576</v>
      </c>
      <c r="F10" s="177">
        <v>101.19295924692995</v>
      </c>
      <c r="G10" s="178"/>
    </row>
    <row r="11" spans="1:7" ht="12.75">
      <c r="A11" s="178"/>
      <c r="B11" s="179"/>
      <c r="C11" s="180"/>
      <c r="D11" s="181"/>
      <c r="E11" s="182"/>
      <c r="F11" s="183"/>
      <c r="G11" s="178"/>
    </row>
    <row r="12" spans="1:7" ht="12.75">
      <c r="A12" s="178" t="s">
        <v>169</v>
      </c>
      <c r="B12" s="184">
        <v>49151</v>
      </c>
      <c r="C12" s="185">
        <v>24067.879999999997</v>
      </c>
      <c r="D12" s="184">
        <v>25321</v>
      </c>
      <c r="E12" s="182">
        <v>51.516754491261615</v>
      </c>
      <c r="F12" s="183">
        <v>105.20660731231834</v>
      </c>
      <c r="G12" s="178"/>
    </row>
    <row r="13" spans="1:7" ht="12.75">
      <c r="A13" s="178" t="s">
        <v>2</v>
      </c>
      <c r="B13" s="179"/>
      <c r="C13" s="180" t="s">
        <v>170</v>
      </c>
      <c r="D13" s="181"/>
      <c r="E13" s="182"/>
      <c r="F13" s="183"/>
      <c r="G13" s="178"/>
    </row>
    <row r="14" spans="1:7" ht="18.75" customHeight="1">
      <c r="A14" s="178" t="s">
        <v>171</v>
      </c>
      <c r="B14" s="179">
        <v>295</v>
      </c>
      <c r="C14" s="180">
        <v>147.24</v>
      </c>
      <c r="D14" s="181">
        <v>132</v>
      </c>
      <c r="E14" s="182">
        <v>44.74576271186441</v>
      </c>
      <c r="F14" s="183">
        <v>89.64955175224122</v>
      </c>
      <c r="G14" s="178"/>
    </row>
    <row r="15" spans="1:7" ht="18.75" customHeight="1">
      <c r="A15" s="178" t="s">
        <v>172</v>
      </c>
      <c r="B15" s="179">
        <v>5800</v>
      </c>
      <c r="C15" s="180">
        <v>2898</v>
      </c>
      <c r="D15" s="181">
        <v>2979</v>
      </c>
      <c r="E15" s="182">
        <v>51.36206896551724</v>
      </c>
      <c r="F15" s="183">
        <v>102.79503105590062</v>
      </c>
      <c r="G15" s="178"/>
    </row>
    <row r="16" spans="1:7" ht="18.75" customHeight="1">
      <c r="A16" s="178" t="s">
        <v>173</v>
      </c>
      <c r="B16" s="179">
        <v>114</v>
      </c>
      <c r="C16" s="180">
        <v>57</v>
      </c>
      <c r="D16" s="181">
        <v>44</v>
      </c>
      <c r="E16" s="182">
        <v>38.59649122807017</v>
      </c>
      <c r="F16" s="183">
        <v>77.19298245614034</v>
      </c>
      <c r="G16" s="178"/>
    </row>
    <row r="17" spans="1:7" ht="18.75" customHeight="1">
      <c r="A17" s="178" t="s">
        <v>174</v>
      </c>
      <c r="B17" s="179">
        <v>5142</v>
      </c>
      <c r="C17" s="180">
        <v>2571.24</v>
      </c>
      <c r="D17" s="181">
        <v>2541</v>
      </c>
      <c r="E17" s="182">
        <v>49.41656942823804</v>
      </c>
      <c r="F17" s="183">
        <v>98.82391375367527</v>
      </c>
      <c r="G17" s="178"/>
    </row>
    <row r="18" spans="1:7" ht="31.5" customHeight="1">
      <c r="A18" s="186" t="s">
        <v>175</v>
      </c>
      <c r="B18" s="179">
        <v>8168</v>
      </c>
      <c r="C18" s="180">
        <v>4083.84</v>
      </c>
      <c r="D18" s="181">
        <v>3797</v>
      </c>
      <c r="E18" s="182">
        <v>46.48628795298727</v>
      </c>
      <c r="F18" s="183">
        <v>92.97621846105626</v>
      </c>
      <c r="G18" s="178"/>
    </row>
    <row r="19" spans="1:7" ht="12.75">
      <c r="A19" s="178" t="s">
        <v>176</v>
      </c>
      <c r="B19" s="179">
        <v>0</v>
      </c>
      <c r="C19" s="180">
        <v>0</v>
      </c>
      <c r="D19" s="181">
        <v>0</v>
      </c>
      <c r="E19" s="182">
        <v>0</v>
      </c>
      <c r="F19" s="183">
        <v>0</v>
      </c>
      <c r="G19" s="178"/>
    </row>
    <row r="20" spans="1:7" ht="26.25" customHeight="1">
      <c r="A20" s="187" t="s">
        <v>177</v>
      </c>
      <c r="B20" s="179">
        <v>405.22264747947463</v>
      </c>
      <c r="C20" s="180">
        <v>202.61132373973723</v>
      </c>
      <c r="D20" s="181">
        <v>179</v>
      </c>
      <c r="E20" s="182">
        <v>44.173246760366894</v>
      </c>
      <c r="F20" s="183">
        <v>88.34649352073383</v>
      </c>
      <c r="G20" s="188"/>
    </row>
    <row r="21" spans="1:7" ht="43.5" customHeight="1">
      <c r="A21" s="187" t="s">
        <v>178</v>
      </c>
      <c r="B21" s="179">
        <v>42.40168881556129</v>
      </c>
      <c r="C21" s="180">
        <v>21.200844407780647</v>
      </c>
      <c r="D21" s="181">
        <v>20</v>
      </c>
      <c r="E21" s="182">
        <v>47.167932595788635</v>
      </c>
      <c r="F21" s="183">
        <v>94.33586519157727</v>
      </c>
      <c r="G21" s="178"/>
    </row>
    <row r="22" spans="1:7" ht="28.5" customHeight="1">
      <c r="A22" s="187" t="s">
        <v>179</v>
      </c>
      <c r="B22" s="179">
        <v>2.3756637049641376</v>
      </c>
      <c r="C22" s="180">
        <v>1.1878318524820688</v>
      </c>
      <c r="D22" s="181">
        <v>0</v>
      </c>
      <c r="E22" s="182">
        <v>0</v>
      </c>
      <c r="F22" s="183">
        <v>0</v>
      </c>
      <c r="G22" s="178"/>
    </row>
    <row r="23" spans="1:7" ht="18.75" customHeight="1">
      <c r="A23" s="178" t="s">
        <v>180</v>
      </c>
      <c r="B23" s="179">
        <v>380</v>
      </c>
      <c r="C23" s="180">
        <v>189.96</v>
      </c>
      <c r="D23" s="181">
        <v>185</v>
      </c>
      <c r="E23" s="182">
        <v>48.68421052631579</v>
      </c>
      <c r="F23" s="183">
        <v>97.38892398399662</v>
      </c>
      <c r="G23" s="178"/>
    </row>
    <row r="24" spans="1:7" ht="18.75" customHeight="1">
      <c r="A24" s="178" t="s">
        <v>181</v>
      </c>
      <c r="B24" s="179">
        <v>0</v>
      </c>
      <c r="C24" s="180">
        <v>0</v>
      </c>
      <c r="D24" s="181">
        <v>5</v>
      </c>
      <c r="E24" s="189" t="s">
        <v>182</v>
      </c>
      <c r="F24" s="190" t="s">
        <v>182</v>
      </c>
      <c r="G24" s="178"/>
    </row>
    <row r="25" spans="1:7" ht="18.75" customHeight="1">
      <c r="A25" s="191" t="s">
        <v>183</v>
      </c>
      <c r="B25" s="179">
        <v>0</v>
      </c>
      <c r="C25" s="180">
        <v>0</v>
      </c>
      <c r="D25" s="181">
        <v>955</v>
      </c>
      <c r="E25" s="189" t="s">
        <v>182</v>
      </c>
      <c r="F25" s="190" t="s">
        <v>182</v>
      </c>
      <c r="G25" s="178"/>
    </row>
    <row r="26" spans="1:7" ht="29.25" customHeight="1">
      <c r="A26" s="191" t="s">
        <v>184</v>
      </c>
      <c r="B26" s="179">
        <v>3091</v>
      </c>
      <c r="C26" s="180">
        <v>1545.6</v>
      </c>
      <c r="D26" s="181">
        <v>1414</v>
      </c>
      <c r="E26" s="182">
        <v>45.74571336137173</v>
      </c>
      <c r="F26" s="183">
        <v>91.48550724637681</v>
      </c>
      <c r="G26" s="178"/>
    </row>
    <row r="27" spans="1:7" ht="23.25" customHeight="1" hidden="1">
      <c r="A27" s="191" t="s">
        <v>185</v>
      </c>
      <c r="B27" s="179">
        <v>0</v>
      </c>
      <c r="C27" s="180">
        <v>0</v>
      </c>
      <c r="D27" s="192">
        <v>0</v>
      </c>
      <c r="E27" s="189" t="s">
        <v>182</v>
      </c>
      <c r="F27" s="190" t="s">
        <v>182</v>
      </c>
      <c r="G27" s="178"/>
    </row>
    <row r="28" spans="1:6" ht="18.75" customHeight="1" thickBot="1">
      <c r="A28" s="193" t="s">
        <v>186</v>
      </c>
      <c r="B28" s="194">
        <v>25711</v>
      </c>
      <c r="C28" s="195">
        <v>12350</v>
      </c>
      <c r="D28" s="196">
        <v>13070</v>
      </c>
      <c r="E28" s="197">
        <v>50.83427326825094</v>
      </c>
      <c r="F28" s="198">
        <v>105.82995951417004</v>
      </c>
    </row>
    <row r="29" spans="1:6" ht="23.25" customHeight="1">
      <c r="A29" s="199" t="s">
        <v>187</v>
      </c>
      <c r="B29" s="200" t="s">
        <v>182</v>
      </c>
      <c r="C29" s="200" t="s">
        <v>182</v>
      </c>
      <c r="D29" s="201">
        <v>-966</v>
      </c>
      <c r="E29" s="202" t="s">
        <v>182</v>
      </c>
      <c r="F29" s="202" t="s">
        <v>182</v>
      </c>
    </row>
    <row r="30" spans="1:6" ht="12" customHeight="1">
      <c r="A30" s="203"/>
      <c r="B30" s="204"/>
      <c r="C30" s="204"/>
      <c r="D30" s="205"/>
      <c r="E30" s="206"/>
      <c r="F30" s="206"/>
    </row>
    <row r="31" ht="12" customHeight="1">
      <c r="A31" s="207" t="s">
        <v>188</v>
      </c>
    </row>
    <row r="32" ht="12" customHeight="1">
      <c r="A32" s="208" t="s">
        <v>189</v>
      </c>
    </row>
    <row r="33" ht="12" customHeight="1">
      <c r="A33" s="208" t="s">
        <v>190</v>
      </c>
    </row>
    <row r="34" ht="12" customHeight="1">
      <c r="A34" s="208"/>
    </row>
    <row r="35" ht="12" customHeight="1">
      <c r="A35" s="208"/>
    </row>
    <row r="37" spans="1:2" ht="12.75">
      <c r="A37" t="s">
        <v>191</v>
      </c>
      <c r="B37" s="160" t="s">
        <v>3</v>
      </c>
    </row>
    <row r="38" spans="1:2" s="167" customFormat="1" ht="69.75" customHeight="1">
      <c r="A38" s="162" t="s">
        <v>1</v>
      </c>
      <c r="B38" s="164" t="s">
        <v>163</v>
      </c>
    </row>
    <row r="39" spans="1:2" s="171" customFormat="1" ht="14.25" customHeight="1">
      <c r="A39" s="209" t="s">
        <v>0</v>
      </c>
      <c r="B39" s="170">
        <v>1</v>
      </c>
    </row>
    <row r="40" spans="1:4" ht="41.25" customHeight="1">
      <c r="A40" s="210" t="s">
        <v>192</v>
      </c>
      <c r="B40" s="211">
        <v>796</v>
      </c>
      <c r="C40"/>
      <c r="D40"/>
    </row>
    <row r="41" spans="1:4" ht="15" customHeight="1">
      <c r="A41" s="210" t="s">
        <v>193</v>
      </c>
      <c r="B41" s="211">
        <v>671</v>
      </c>
      <c r="C41"/>
      <c r="D41"/>
    </row>
    <row r="42" spans="1:4" ht="15" customHeight="1">
      <c r="A42" s="210" t="s">
        <v>194</v>
      </c>
      <c r="B42" s="212">
        <v>-125</v>
      </c>
      <c r="C42"/>
      <c r="D42"/>
    </row>
  </sheetData>
  <sheetProtection/>
  <printOptions horizontalCentered="1"/>
  <pageMargins left="0.5511811023622047" right="0.34" top="0.4330708661417323" bottom="0.5118110236220472" header="0.5118110236220472" footer="0.5118110236220472"/>
  <pageSetup fitToHeight="1" fitToWidth="1" horizontalDpi="600" verticalDpi="600" orientation="portrait" paperSize="9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PageLayoutView="0" workbookViewId="0" topLeftCell="A34">
      <selection activeCell="A49" sqref="A49"/>
    </sheetView>
  </sheetViews>
  <sheetFormatPr defaultColWidth="9.140625" defaultRowHeight="12.75"/>
  <cols>
    <col min="1" max="1" width="59.7109375" style="0" customWidth="1"/>
    <col min="2" max="2" width="21.421875" style="0" customWidth="1"/>
    <col min="3" max="6" width="15.8515625" style="0" customWidth="1"/>
  </cols>
  <sheetData>
    <row r="1" spans="1:5" ht="13.5">
      <c r="A1" s="86"/>
      <c r="B1" s="87"/>
      <c r="C1" s="87"/>
      <c r="D1" s="87"/>
      <c r="E1" s="87"/>
    </row>
    <row r="2" spans="1:5" ht="13.5">
      <c r="A2" s="82"/>
      <c r="B2" s="88"/>
      <c r="C2" s="88"/>
      <c r="D2" s="88"/>
      <c r="E2" s="88"/>
    </row>
    <row r="3" ht="13.5">
      <c r="A3" s="82" t="s">
        <v>105</v>
      </c>
    </row>
    <row r="4" spans="2:6" ht="14.25" thickBot="1">
      <c r="B4" s="89"/>
      <c r="C4" s="89"/>
      <c r="D4" s="89"/>
      <c r="E4" s="82"/>
      <c r="F4" s="82"/>
    </row>
    <row r="5" spans="1:6" ht="14.25" thickBot="1">
      <c r="A5" s="90" t="s">
        <v>106</v>
      </c>
      <c r="B5" s="91" t="s">
        <v>107</v>
      </c>
      <c r="C5" s="92" t="s">
        <v>108</v>
      </c>
      <c r="D5" s="93"/>
      <c r="E5" s="93"/>
      <c r="F5" s="94"/>
    </row>
    <row r="6" spans="1:6" ht="27.75" thickBot="1">
      <c r="A6" s="95"/>
      <c r="B6" s="96" t="s">
        <v>109</v>
      </c>
      <c r="C6" s="97" t="s">
        <v>110</v>
      </c>
      <c r="D6" s="98" t="s">
        <v>111</v>
      </c>
      <c r="E6" s="99" t="s">
        <v>112</v>
      </c>
      <c r="F6" s="100" t="s">
        <v>4</v>
      </c>
    </row>
    <row r="7" spans="1:6" ht="14.25" thickBot="1">
      <c r="A7" s="101" t="s">
        <v>0</v>
      </c>
      <c r="B7" s="102">
        <v>1</v>
      </c>
      <c r="C7" s="102"/>
      <c r="D7" s="102">
        <v>3</v>
      </c>
      <c r="E7" s="102">
        <v>4</v>
      </c>
      <c r="F7" s="101">
        <v>5</v>
      </c>
    </row>
    <row r="8" spans="1:6" ht="13.5">
      <c r="A8" s="103"/>
      <c r="B8" s="104"/>
      <c r="C8" s="103"/>
      <c r="D8" s="103"/>
      <c r="E8" s="103"/>
      <c r="F8" s="103"/>
    </row>
    <row r="9" spans="1:6" ht="13.5">
      <c r="A9" s="105" t="s">
        <v>113</v>
      </c>
      <c r="B9" s="106" t="s">
        <v>114</v>
      </c>
      <c r="C9" s="107">
        <v>9459</v>
      </c>
      <c r="D9" s="107">
        <v>9459</v>
      </c>
      <c r="E9" s="107">
        <v>35000</v>
      </c>
      <c r="F9" s="107">
        <v>44459</v>
      </c>
    </row>
    <row r="10" spans="1:6" ht="13.5">
      <c r="A10" s="105" t="s">
        <v>115</v>
      </c>
      <c r="B10" s="106" t="s">
        <v>116</v>
      </c>
      <c r="C10" s="107">
        <v>101620</v>
      </c>
      <c r="D10" s="107">
        <v>101620</v>
      </c>
      <c r="E10" s="107">
        <v>0</v>
      </c>
      <c r="F10" s="107">
        <v>101620</v>
      </c>
    </row>
    <row r="11" spans="1:6" ht="13.5">
      <c r="A11" s="105" t="s">
        <v>117</v>
      </c>
      <c r="B11" s="106" t="s">
        <v>118</v>
      </c>
      <c r="C11" s="107">
        <v>4501</v>
      </c>
      <c r="D11" s="107">
        <v>4501</v>
      </c>
      <c r="E11" s="107">
        <v>19000</v>
      </c>
      <c r="F11" s="107">
        <v>23501</v>
      </c>
    </row>
    <row r="12" spans="1:6" ht="13.5">
      <c r="A12" s="105" t="s">
        <v>119</v>
      </c>
      <c r="B12" s="106" t="s">
        <v>120</v>
      </c>
      <c r="C12" s="107">
        <v>3918</v>
      </c>
      <c r="D12" s="107">
        <v>3918</v>
      </c>
      <c r="E12" s="107">
        <v>76000</v>
      </c>
      <c r="F12" s="107">
        <v>79918</v>
      </c>
    </row>
    <row r="13" spans="1:6" ht="13.5">
      <c r="A13" s="105" t="s">
        <v>121</v>
      </c>
      <c r="B13" s="106" t="s">
        <v>122</v>
      </c>
      <c r="C13" s="107">
        <v>5637</v>
      </c>
      <c r="D13" s="107">
        <v>5637</v>
      </c>
      <c r="E13" s="107">
        <v>50000</v>
      </c>
      <c r="F13" s="107">
        <v>55637</v>
      </c>
    </row>
    <row r="14" spans="1:6" ht="13.5">
      <c r="A14" s="105"/>
      <c r="B14" s="106"/>
      <c r="C14" s="107"/>
      <c r="D14" s="107"/>
      <c r="E14" s="107" t="s">
        <v>123</v>
      </c>
      <c r="F14" s="107"/>
    </row>
    <row r="15" spans="1:6" ht="13.5">
      <c r="A15" s="108" t="s">
        <v>124</v>
      </c>
      <c r="B15" s="109"/>
      <c r="C15" s="110">
        <v>125135</v>
      </c>
      <c r="D15" s="110">
        <v>125135</v>
      </c>
      <c r="E15" s="110">
        <v>180000</v>
      </c>
      <c r="F15" s="110">
        <v>305135</v>
      </c>
    </row>
    <row r="16" spans="1:6" ht="13.5">
      <c r="A16" s="105"/>
      <c r="B16" s="106"/>
      <c r="C16" s="107"/>
      <c r="D16" s="107"/>
      <c r="E16" s="107"/>
      <c r="F16" s="107"/>
    </row>
    <row r="17" spans="1:6" ht="13.5">
      <c r="A17" s="105" t="s">
        <v>125</v>
      </c>
      <c r="B17" s="106" t="s">
        <v>126</v>
      </c>
      <c r="C17" s="107">
        <v>59663</v>
      </c>
      <c r="D17" s="107">
        <v>59663</v>
      </c>
      <c r="E17" s="107">
        <v>77000</v>
      </c>
      <c r="F17" s="107">
        <v>136663</v>
      </c>
    </row>
    <row r="18" spans="1:6" ht="13.5">
      <c r="A18" s="105"/>
      <c r="B18" s="106"/>
      <c r="C18" s="107"/>
      <c r="D18" s="107"/>
      <c r="E18" s="107"/>
      <c r="F18" s="107"/>
    </row>
    <row r="19" spans="1:6" ht="13.5">
      <c r="A19" s="111" t="s">
        <v>127</v>
      </c>
      <c r="B19" s="112"/>
      <c r="C19" s="113">
        <v>184798</v>
      </c>
      <c r="D19" s="113">
        <v>184798</v>
      </c>
      <c r="E19" s="113">
        <v>257000</v>
      </c>
      <c r="F19" s="113">
        <v>441798</v>
      </c>
    </row>
    <row r="20" spans="1:6" ht="13.5">
      <c r="A20" s="111"/>
      <c r="B20" s="112"/>
      <c r="C20" s="113"/>
      <c r="D20" s="113"/>
      <c r="E20" s="113"/>
      <c r="F20" s="113"/>
    </row>
    <row r="21" spans="1:6" ht="13.5">
      <c r="A21" s="111" t="s">
        <v>128</v>
      </c>
      <c r="B21" s="114"/>
      <c r="C21" s="113">
        <v>69333</v>
      </c>
      <c r="D21" s="113">
        <v>12559</v>
      </c>
      <c r="E21" s="113">
        <v>0</v>
      </c>
      <c r="F21" s="113">
        <v>136537</v>
      </c>
    </row>
    <row r="22" spans="1:6" ht="13.5">
      <c r="A22" s="115" t="s">
        <v>2</v>
      </c>
      <c r="B22" s="114"/>
      <c r="C22" s="113"/>
      <c r="D22" s="113"/>
      <c r="E22" s="113"/>
      <c r="F22" s="113"/>
    </row>
    <row r="23" spans="1:6" ht="13.5">
      <c r="A23" s="105" t="s">
        <v>129</v>
      </c>
      <c r="B23" s="116"/>
      <c r="C23" s="107">
        <v>53590</v>
      </c>
      <c r="D23" s="107">
        <v>53590</v>
      </c>
      <c r="E23" s="107">
        <v>0</v>
      </c>
      <c r="F23" s="107">
        <v>53590</v>
      </c>
    </row>
    <row r="24" spans="1:6" ht="13.5">
      <c r="A24" s="105" t="s">
        <v>130</v>
      </c>
      <c r="B24" s="106" t="s">
        <v>131</v>
      </c>
      <c r="C24" s="107">
        <v>57</v>
      </c>
      <c r="D24" s="107">
        <v>0</v>
      </c>
      <c r="E24" s="107">
        <v>0</v>
      </c>
      <c r="F24" s="107">
        <v>57</v>
      </c>
    </row>
    <row r="25" spans="1:6" ht="13.5">
      <c r="A25" s="105" t="s">
        <v>132</v>
      </c>
      <c r="B25" s="116" t="s">
        <v>133</v>
      </c>
      <c r="C25" s="107">
        <v>0</v>
      </c>
      <c r="D25" s="107">
        <v>0</v>
      </c>
      <c r="E25" s="107">
        <v>0</v>
      </c>
      <c r="F25" s="107">
        <v>0</v>
      </c>
    </row>
    <row r="26" spans="1:6" ht="13.5">
      <c r="A26" s="105" t="s">
        <v>134</v>
      </c>
      <c r="B26" s="106" t="s">
        <v>135</v>
      </c>
      <c r="C26" s="107">
        <v>12559</v>
      </c>
      <c r="D26" s="107">
        <v>12559</v>
      </c>
      <c r="E26" s="107">
        <v>68000</v>
      </c>
      <c r="F26" s="107">
        <v>80559</v>
      </c>
    </row>
    <row r="27" spans="1:6" ht="13.5">
      <c r="A27" s="105" t="s">
        <v>136</v>
      </c>
      <c r="B27" s="116"/>
      <c r="C27" s="117">
        <v>2281</v>
      </c>
      <c r="D27" s="117">
        <v>0</v>
      </c>
      <c r="E27" s="117">
        <v>0</v>
      </c>
      <c r="F27" s="107">
        <v>2281</v>
      </c>
    </row>
    <row r="28" spans="1:6" ht="13.5">
      <c r="A28" s="105" t="s">
        <v>137</v>
      </c>
      <c r="B28" s="116" t="s">
        <v>138</v>
      </c>
      <c r="C28" s="117">
        <v>5</v>
      </c>
      <c r="D28" s="117">
        <v>0</v>
      </c>
      <c r="E28" s="117">
        <v>0</v>
      </c>
      <c r="F28" s="107">
        <v>5</v>
      </c>
    </row>
    <row r="29" spans="1:6" ht="13.5">
      <c r="A29" s="105" t="s">
        <v>139</v>
      </c>
      <c r="B29" s="116" t="s">
        <v>140</v>
      </c>
      <c r="C29" s="117">
        <v>45</v>
      </c>
      <c r="D29" s="117">
        <v>0</v>
      </c>
      <c r="E29" s="117">
        <v>0</v>
      </c>
      <c r="F29" s="107">
        <v>45</v>
      </c>
    </row>
    <row r="30" spans="1:6" ht="13.5">
      <c r="A30" s="105" t="s">
        <v>141</v>
      </c>
      <c r="B30" s="116"/>
      <c r="C30" s="117">
        <v>93</v>
      </c>
      <c r="D30" s="117">
        <v>0</v>
      </c>
      <c r="E30" s="117">
        <v>0</v>
      </c>
      <c r="F30" s="107">
        <v>0</v>
      </c>
    </row>
    <row r="31" spans="1:6" ht="13.5">
      <c r="A31" s="105" t="s">
        <v>142</v>
      </c>
      <c r="B31" s="116" t="s">
        <v>143</v>
      </c>
      <c r="C31" s="117">
        <v>703</v>
      </c>
      <c r="D31" s="117">
        <v>0</v>
      </c>
      <c r="E31" s="117">
        <v>0</v>
      </c>
      <c r="F31" s="107">
        <v>0</v>
      </c>
    </row>
    <row r="32" spans="1:6" ht="14.25" thickBot="1">
      <c r="A32" s="105" t="s">
        <v>144</v>
      </c>
      <c r="B32" s="116" t="s">
        <v>145</v>
      </c>
      <c r="C32" s="118">
        <v>0</v>
      </c>
      <c r="D32" s="118">
        <v>0</v>
      </c>
      <c r="E32" s="118">
        <v>0</v>
      </c>
      <c r="F32" s="107">
        <v>0</v>
      </c>
    </row>
    <row r="33" spans="1:6" ht="14.25" thickBot="1">
      <c r="A33" s="119" t="s">
        <v>146</v>
      </c>
      <c r="B33" s="119"/>
      <c r="C33" s="120">
        <v>254131</v>
      </c>
      <c r="D33" s="120">
        <v>149327</v>
      </c>
      <c r="E33" s="120">
        <v>325000</v>
      </c>
      <c r="F33" s="120">
        <v>578335</v>
      </c>
    </row>
    <row r="34" spans="1:6" ht="13.5">
      <c r="A34" s="121"/>
      <c r="B34" s="121"/>
      <c r="C34" s="122"/>
      <c r="D34" s="122"/>
      <c r="E34" s="122"/>
      <c r="F34" s="122"/>
    </row>
    <row r="35" spans="1:6" ht="13.5">
      <c r="A35" s="121"/>
      <c r="B35" s="121"/>
      <c r="C35" s="122"/>
      <c r="D35" s="122"/>
      <c r="E35" s="122"/>
      <c r="F35" s="122"/>
    </row>
    <row r="36" spans="1:6" ht="13.5">
      <c r="A36" s="121" t="s">
        <v>147</v>
      </c>
      <c r="B36" s="121"/>
      <c r="C36" s="122"/>
      <c r="E36" s="122"/>
      <c r="F36" s="87"/>
    </row>
    <row r="37" spans="1:6" ht="14.25" thickBot="1">
      <c r="A37" s="123" t="s">
        <v>148</v>
      </c>
      <c r="B37" s="88"/>
      <c r="D37" s="124" t="s">
        <v>149</v>
      </c>
      <c r="E37" s="88"/>
      <c r="F37" s="88"/>
    </row>
    <row r="38" spans="1:5" ht="14.25" thickBot="1">
      <c r="A38" s="125" t="s">
        <v>150</v>
      </c>
      <c r="B38" s="126" t="s">
        <v>151</v>
      </c>
      <c r="C38" s="127" t="s">
        <v>152</v>
      </c>
      <c r="D38" s="128" t="s">
        <v>153</v>
      </c>
      <c r="E38" s="129"/>
    </row>
    <row r="39" spans="1:5" ht="13.5">
      <c r="A39" s="130" t="s">
        <v>154</v>
      </c>
      <c r="B39" s="131">
        <v>0</v>
      </c>
      <c r="C39" s="132">
        <v>0</v>
      </c>
      <c r="D39" s="133">
        <v>0</v>
      </c>
      <c r="E39" s="87"/>
    </row>
    <row r="40" spans="1:5" ht="13.5">
      <c r="A40" s="130" t="s">
        <v>155</v>
      </c>
      <c r="B40" s="134">
        <v>260000</v>
      </c>
      <c r="C40" s="132">
        <v>70000</v>
      </c>
      <c r="D40" s="133">
        <v>330000</v>
      </c>
      <c r="E40" s="87"/>
    </row>
    <row r="41" spans="1:5" ht="13.5">
      <c r="A41" s="130" t="s">
        <v>156</v>
      </c>
      <c r="B41" s="134"/>
      <c r="C41" s="132"/>
      <c r="D41" s="133">
        <v>0</v>
      </c>
      <c r="E41" s="87"/>
    </row>
    <row r="42" spans="1:5" ht="13.5">
      <c r="A42" s="130" t="s">
        <v>157</v>
      </c>
      <c r="B42" s="134"/>
      <c r="C42" s="132"/>
      <c r="D42" s="133">
        <v>0</v>
      </c>
      <c r="E42" s="87"/>
    </row>
    <row r="43" spans="1:5" ht="14.25" thickBot="1">
      <c r="A43" s="130"/>
      <c r="B43" s="135"/>
      <c r="C43" s="132"/>
      <c r="D43" s="133"/>
      <c r="E43" s="136"/>
    </row>
    <row r="44" spans="1:5" ht="14.25" thickBot="1">
      <c r="A44" s="125" t="s">
        <v>158</v>
      </c>
      <c r="B44" s="137">
        <v>260000</v>
      </c>
      <c r="C44" s="138">
        <v>70000</v>
      </c>
      <c r="D44" s="138">
        <v>330000</v>
      </c>
      <c r="E44" s="139"/>
    </row>
    <row r="45" spans="1:5" ht="13.5">
      <c r="A45" s="88"/>
      <c r="B45" s="140"/>
      <c r="C45" s="140"/>
      <c r="D45" s="140"/>
      <c r="E45" s="140"/>
    </row>
    <row r="46" spans="1:5" ht="13.5">
      <c r="A46" s="141" t="s">
        <v>159</v>
      </c>
      <c r="B46" s="140"/>
      <c r="C46" s="140"/>
      <c r="D46" s="140"/>
      <c r="E46" s="140"/>
    </row>
    <row r="47" spans="1:5" ht="14.25" thickBot="1">
      <c r="A47" s="142" t="s">
        <v>2</v>
      </c>
      <c r="B47" s="140"/>
      <c r="C47" s="140"/>
      <c r="D47" s="139" t="s">
        <v>149</v>
      </c>
      <c r="E47" s="140"/>
    </row>
    <row r="48" spans="1:5" ht="13.5">
      <c r="A48" s="143" t="s">
        <v>150</v>
      </c>
      <c r="B48" s="144" t="s">
        <v>154</v>
      </c>
      <c r="C48" s="145" t="s">
        <v>155</v>
      </c>
      <c r="D48" s="146" t="s">
        <v>4</v>
      </c>
      <c r="E48" s="147"/>
    </row>
    <row r="49" spans="1:5" ht="14.25" thickBot="1">
      <c r="A49" s="148"/>
      <c r="B49" s="149" t="s">
        <v>153</v>
      </c>
      <c r="C49" s="150" t="s">
        <v>153</v>
      </c>
      <c r="D49" s="151"/>
      <c r="E49" s="129"/>
    </row>
    <row r="50" spans="1:5" ht="13.5">
      <c r="A50" s="152" t="s">
        <v>154</v>
      </c>
      <c r="B50" s="133">
        <v>180391</v>
      </c>
      <c r="C50" s="133"/>
      <c r="D50" s="153">
        <v>180391</v>
      </c>
      <c r="E50" s="87"/>
    </row>
    <row r="51" spans="1:5" ht="13.5">
      <c r="A51" s="152" t="s">
        <v>155</v>
      </c>
      <c r="B51" s="154"/>
      <c r="C51" s="133">
        <v>180392</v>
      </c>
      <c r="D51" s="153">
        <v>180392</v>
      </c>
      <c r="E51" s="87"/>
    </row>
    <row r="52" spans="1:5" ht="13.5">
      <c r="A52" s="152" t="s">
        <v>156</v>
      </c>
      <c r="B52" s="133"/>
      <c r="C52" s="133"/>
      <c r="D52" s="153">
        <v>0</v>
      </c>
      <c r="E52" s="87"/>
    </row>
    <row r="53" spans="1:5" ht="13.5">
      <c r="A53" s="152" t="s">
        <v>157</v>
      </c>
      <c r="B53" s="154"/>
      <c r="C53" s="154"/>
      <c r="D53" s="153">
        <v>0</v>
      </c>
      <c r="E53" s="87"/>
    </row>
    <row r="54" spans="1:5" ht="14.25" thickBot="1">
      <c r="A54" s="152"/>
      <c r="B54" s="154"/>
      <c r="C54" s="155"/>
      <c r="D54" s="153"/>
      <c r="E54" s="136"/>
    </row>
    <row r="55" spans="1:5" ht="14.25" thickBot="1">
      <c r="A55" s="156" t="s">
        <v>158</v>
      </c>
      <c r="B55" s="157">
        <v>180391</v>
      </c>
      <c r="C55" s="157">
        <v>180392</v>
      </c>
      <c r="D55" s="138">
        <v>360783</v>
      </c>
      <c r="E55" s="87"/>
    </row>
    <row r="56" spans="1:5" ht="13.5">
      <c r="A56" s="86"/>
      <c r="B56" s="87"/>
      <c r="C56" s="87"/>
      <c r="D56" s="87"/>
      <c r="E56" s="87"/>
    </row>
    <row r="57" spans="1:5" ht="13.5">
      <c r="A57" s="82"/>
      <c r="B57" s="88"/>
      <c r="C57" s="88"/>
      <c r="D57" s="88"/>
      <c r="E57" s="88"/>
    </row>
    <row r="58" ht="13.5">
      <c r="A58" s="82"/>
    </row>
  </sheetData>
  <sheetProtection/>
  <printOptions/>
  <pageMargins left="0.21" right="0.1968503937007874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zoomScale="75" zoomScaleNormal="75" zoomScalePageLayoutView="0" workbookViewId="0" topLeftCell="A4">
      <selection activeCell="A49" sqref="A49"/>
    </sheetView>
  </sheetViews>
  <sheetFormatPr defaultColWidth="9.140625" defaultRowHeight="12.75"/>
  <cols>
    <col min="1" max="1" width="24.00390625" style="256" customWidth="1"/>
    <col min="2" max="2" width="17.7109375" style="256" customWidth="1"/>
    <col min="3" max="4" width="16.00390625" style="256" customWidth="1"/>
    <col min="5" max="5" width="15.8515625" style="256" customWidth="1"/>
    <col min="6" max="6" width="16.00390625" style="256" customWidth="1"/>
    <col min="7" max="7" width="15.7109375" style="256" customWidth="1"/>
    <col min="8" max="8" width="15.421875" style="256" customWidth="1"/>
    <col min="9" max="9" width="16.140625" style="256" customWidth="1"/>
    <col min="10" max="10" width="14.7109375" style="256" customWidth="1"/>
    <col min="11" max="11" width="17.7109375" style="256" customWidth="1"/>
    <col min="12" max="12" width="14.8515625" style="256" customWidth="1"/>
    <col min="13" max="13" width="16.00390625" style="256" customWidth="1"/>
    <col min="14" max="14" width="16.8515625" style="256" customWidth="1"/>
    <col min="15" max="15" width="16.140625" style="256" bestFit="1" customWidth="1"/>
    <col min="16" max="16" width="16.7109375" style="256" bestFit="1" customWidth="1"/>
    <col min="17" max="17" width="14.8515625" style="256" bestFit="1" customWidth="1"/>
    <col min="18" max="18" width="16.140625" style="256" bestFit="1" customWidth="1"/>
    <col min="19" max="19" width="14.8515625" style="256" bestFit="1" customWidth="1"/>
    <col min="20" max="20" width="15.00390625" style="256" hidden="1" customWidth="1"/>
    <col min="21" max="16384" width="9.140625" style="256" customWidth="1"/>
  </cols>
  <sheetData>
    <row r="2" spans="1:19" ht="21">
      <c r="A2" s="253" t="s">
        <v>231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5"/>
      <c r="O2" s="255"/>
      <c r="P2" s="254"/>
      <c r="Q2" s="254"/>
      <c r="R2" s="254"/>
      <c r="S2" s="254"/>
    </row>
    <row r="4" spans="10:20" ht="15" thickBot="1">
      <c r="J4" s="257"/>
      <c r="K4" s="257"/>
      <c r="L4" s="257"/>
      <c r="M4" s="257"/>
      <c r="N4" s="258" t="s">
        <v>232</v>
      </c>
      <c r="S4" s="259"/>
      <c r="T4" s="257" t="s">
        <v>233</v>
      </c>
    </row>
    <row r="5" spans="1:20" ht="33.75" customHeight="1">
      <c r="A5" s="260" t="s">
        <v>234</v>
      </c>
      <c r="B5" s="261" t="s">
        <v>235</v>
      </c>
      <c r="C5" s="262"/>
      <c r="D5" s="262"/>
      <c r="E5" s="263"/>
      <c r="F5" s="262"/>
      <c r="G5" s="262"/>
      <c r="H5" s="262"/>
      <c r="I5" s="262"/>
      <c r="J5" s="264"/>
      <c r="K5" s="264"/>
      <c r="L5" s="264"/>
      <c r="M5" s="264"/>
      <c r="N5" s="264"/>
      <c r="T5" s="264"/>
    </row>
    <row r="6" spans="1:20" ht="30" customHeight="1">
      <c r="A6" s="265"/>
      <c r="B6" s="266" t="s">
        <v>236</v>
      </c>
      <c r="C6" s="267" t="s">
        <v>237</v>
      </c>
      <c r="D6" s="268"/>
      <c r="E6" s="268"/>
      <c r="F6" s="268"/>
      <c r="G6" s="268"/>
      <c r="H6" s="268"/>
      <c r="I6" s="268"/>
      <c r="J6" s="269"/>
      <c r="K6" s="269"/>
      <c r="L6" s="269"/>
      <c r="M6" s="269"/>
      <c r="N6" s="269"/>
      <c r="T6" s="269"/>
    </row>
    <row r="7" spans="1:20" ht="29.25" customHeight="1" thickBot="1">
      <c r="A7" s="265"/>
      <c r="B7" s="265"/>
      <c r="C7" s="270" t="s">
        <v>238</v>
      </c>
      <c r="D7" s="271" t="s">
        <v>74</v>
      </c>
      <c r="E7" s="271" t="s">
        <v>96</v>
      </c>
      <c r="F7" s="271" t="s">
        <v>97</v>
      </c>
      <c r="G7" s="271" t="s">
        <v>98</v>
      </c>
      <c r="H7" s="271" t="s">
        <v>99</v>
      </c>
      <c r="I7" s="271" t="s">
        <v>239</v>
      </c>
      <c r="J7" s="271" t="s">
        <v>240</v>
      </c>
      <c r="K7" s="271" t="s">
        <v>241</v>
      </c>
      <c r="L7" s="271" t="s">
        <v>242</v>
      </c>
      <c r="M7" s="271" t="s">
        <v>243</v>
      </c>
      <c r="N7" s="272" t="s">
        <v>244</v>
      </c>
      <c r="T7" s="273" t="s">
        <v>241</v>
      </c>
    </row>
    <row r="8" spans="1:20" ht="13.5" thickBot="1">
      <c r="A8" s="274" t="s">
        <v>0</v>
      </c>
      <c r="B8" s="274">
        <v>1</v>
      </c>
      <c r="C8" s="275">
        <v>2</v>
      </c>
      <c r="D8" s="276">
        <v>3</v>
      </c>
      <c r="E8" s="276">
        <v>4</v>
      </c>
      <c r="F8" s="276">
        <v>5</v>
      </c>
      <c r="G8" s="276">
        <v>6</v>
      </c>
      <c r="H8" s="276">
        <v>7</v>
      </c>
      <c r="I8" s="276">
        <v>8</v>
      </c>
      <c r="J8" s="276">
        <v>9</v>
      </c>
      <c r="K8" s="276">
        <v>10</v>
      </c>
      <c r="L8" s="276">
        <v>11</v>
      </c>
      <c r="M8" s="276">
        <v>12</v>
      </c>
      <c r="N8" s="277">
        <v>13</v>
      </c>
      <c r="T8" s="277">
        <v>20</v>
      </c>
    </row>
    <row r="9" spans="1:20" ht="36.75" customHeight="1">
      <c r="A9" s="278" t="s">
        <v>245</v>
      </c>
      <c r="B9" s="279">
        <v>113711000</v>
      </c>
      <c r="C9" s="280">
        <v>8606667</v>
      </c>
      <c r="D9" s="281">
        <v>8662870</v>
      </c>
      <c r="E9" s="281">
        <v>8342284</v>
      </c>
      <c r="F9" s="281">
        <v>9988998</v>
      </c>
      <c r="G9" s="281">
        <v>8359113</v>
      </c>
      <c r="H9" s="281">
        <v>8434884</v>
      </c>
      <c r="I9" s="281">
        <v>9373749</v>
      </c>
      <c r="J9" s="281">
        <v>8421462</v>
      </c>
      <c r="K9" s="281">
        <v>8500459</v>
      </c>
      <c r="L9" s="281">
        <v>8702050</v>
      </c>
      <c r="M9" s="281">
        <v>8335463</v>
      </c>
      <c r="N9" s="282">
        <v>16908446</v>
      </c>
      <c r="P9" s="283"/>
      <c r="T9" s="282">
        <v>4184888</v>
      </c>
    </row>
    <row r="10" spans="1:20" ht="23.25" customHeight="1" thickBot="1">
      <c r="A10" s="284"/>
      <c r="B10" s="285"/>
      <c r="C10" s="286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8"/>
      <c r="T10" s="288" t="s">
        <v>246</v>
      </c>
    </row>
    <row r="11" ht="12.75">
      <c r="P11" s="283"/>
    </row>
    <row r="14" spans="10:14" ht="15" thickBot="1">
      <c r="J14" s="257"/>
      <c r="K14" s="257"/>
      <c r="L14" s="257"/>
      <c r="M14" s="257"/>
      <c r="N14" s="258" t="s">
        <v>232</v>
      </c>
    </row>
    <row r="15" spans="1:14" ht="34.5" customHeight="1">
      <c r="A15" s="260" t="s">
        <v>234</v>
      </c>
      <c r="B15" s="261" t="s">
        <v>247</v>
      </c>
      <c r="C15" s="262"/>
      <c r="D15" s="262"/>
      <c r="E15" s="263"/>
      <c r="F15" s="262"/>
      <c r="G15" s="262"/>
      <c r="H15" s="262"/>
      <c r="I15" s="262"/>
      <c r="J15" s="264"/>
      <c r="K15" s="264"/>
      <c r="L15" s="264"/>
      <c r="M15" s="264"/>
      <c r="N15" s="264"/>
    </row>
    <row r="16" spans="1:14" ht="30" customHeight="1">
      <c r="A16" s="265"/>
      <c r="B16" s="266" t="s">
        <v>236</v>
      </c>
      <c r="C16" s="267" t="s">
        <v>237</v>
      </c>
      <c r="D16" s="268"/>
      <c r="E16" s="268"/>
      <c r="F16" s="268"/>
      <c r="G16" s="268"/>
      <c r="H16" s="268"/>
      <c r="I16" s="268"/>
      <c r="J16" s="269"/>
      <c r="K16" s="269"/>
      <c r="L16" s="269"/>
      <c r="M16" s="269"/>
      <c r="N16" s="269"/>
    </row>
    <row r="17" spans="1:14" ht="30" customHeight="1" thickBot="1">
      <c r="A17" s="265"/>
      <c r="B17" s="266"/>
      <c r="C17" s="289" t="s">
        <v>238</v>
      </c>
      <c r="D17" s="290" t="s">
        <v>74</v>
      </c>
      <c r="E17" s="290" t="s">
        <v>96</v>
      </c>
      <c r="F17" s="290" t="s">
        <v>97</v>
      </c>
      <c r="G17" s="290" t="s">
        <v>98</v>
      </c>
      <c r="H17" s="290" t="s">
        <v>99</v>
      </c>
      <c r="I17" s="290" t="s">
        <v>239</v>
      </c>
      <c r="J17" s="290" t="s">
        <v>240</v>
      </c>
      <c r="K17" s="290" t="s">
        <v>241</v>
      </c>
      <c r="L17" s="290" t="s">
        <v>242</v>
      </c>
      <c r="M17" s="271" t="s">
        <v>243</v>
      </c>
      <c r="N17" s="272" t="s">
        <v>244</v>
      </c>
    </row>
    <row r="18" spans="1:14" ht="13.5" thickBot="1">
      <c r="A18" s="274" t="s">
        <v>0</v>
      </c>
      <c r="B18" s="274">
        <v>1</v>
      </c>
      <c r="C18" s="275">
        <v>2</v>
      </c>
      <c r="D18" s="276">
        <v>3</v>
      </c>
      <c r="E18" s="276">
        <v>4</v>
      </c>
      <c r="F18" s="276">
        <v>5</v>
      </c>
      <c r="G18" s="276">
        <v>6</v>
      </c>
      <c r="H18" s="276">
        <v>7</v>
      </c>
      <c r="I18" s="276">
        <v>8</v>
      </c>
      <c r="J18" s="276">
        <v>9</v>
      </c>
      <c r="K18" s="276">
        <v>10</v>
      </c>
      <c r="L18" s="276">
        <v>11</v>
      </c>
      <c r="M18" s="276">
        <v>12</v>
      </c>
      <c r="N18" s="277">
        <v>13</v>
      </c>
    </row>
    <row r="19" spans="1:16" ht="37.5" customHeight="1">
      <c r="A19" s="278" t="s">
        <v>245</v>
      </c>
      <c r="B19" s="279">
        <v>118300000</v>
      </c>
      <c r="C19" s="280">
        <v>11572878</v>
      </c>
      <c r="D19" s="281">
        <v>5229443</v>
      </c>
      <c r="E19" s="281">
        <v>7700431</v>
      </c>
      <c r="F19" s="281">
        <v>8639271</v>
      </c>
      <c r="G19" s="281">
        <v>8655832</v>
      </c>
      <c r="H19" s="281">
        <v>7927273</v>
      </c>
      <c r="I19" s="281"/>
      <c r="J19" s="281"/>
      <c r="K19" s="281"/>
      <c r="L19" s="281"/>
      <c r="M19" s="281"/>
      <c r="N19" s="282"/>
      <c r="P19" s="283"/>
    </row>
    <row r="20" spans="1:14" ht="23.25" customHeight="1" thickBot="1">
      <c r="A20" s="284"/>
      <c r="B20" s="285"/>
      <c r="C20" s="286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8"/>
    </row>
    <row r="21" ht="12.75">
      <c r="P21" s="283"/>
    </row>
    <row r="22" ht="12.75">
      <c r="A22" s="291"/>
    </row>
    <row r="23" ht="12.75">
      <c r="H23" s="283"/>
    </row>
  </sheetData>
  <sheetProtection/>
  <printOptions horizontalCentered="1"/>
  <pageMargins left="0" right="0" top="1.5748031496062993" bottom="0" header="0" footer="0"/>
  <pageSetup fitToHeight="1" fitToWidth="1" horizontalDpi="600" verticalDpi="600" orientation="landscape" paperSize="9" scale="4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2.421875" style="84" customWidth="1"/>
    <col min="2" max="2" width="28.7109375" style="84" customWidth="1"/>
    <col min="3" max="7" width="16.7109375" style="84" customWidth="1"/>
    <col min="8" max="10" width="17.7109375" style="84" customWidth="1"/>
    <col min="11" max="16384" width="9.140625" style="84" customWidth="1"/>
  </cols>
  <sheetData>
    <row r="1" spans="1:10" ht="17.25">
      <c r="A1" s="292"/>
      <c r="B1" s="293"/>
      <c r="C1" s="292"/>
      <c r="D1" s="292"/>
      <c r="E1" s="292"/>
      <c r="F1" s="292"/>
      <c r="G1" s="292"/>
      <c r="H1" s="292"/>
      <c r="I1" s="292"/>
      <c r="J1" s="292"/>
    </row>
    <row r="2" spans="1:10" ht="15">
      <c r="A2" s="292"/>
      <c r="B2" s="294" t="s">
        <v>248</v>
      </c>
      <c r="C2" s="295"/>
      <c r="D2" s="295"/>
      <c r="E2" s="295"/>
      <c r="F2" s="295"/>
      <c r="G2" s="295"/>
      <c r="H2" s="295"/>
      <c r="I2" s="295"/>
      <c r="J2" s="295"/>
    </row>
    <row r="3" spans="1:10" ht="15">
      <c r="A3" s="292"/>
      <c r="B3" s="294"/>
      <c r="C3" s="295"/>
      <c r="D3" s="295"/>
      <c r="E3" s="295"/>
      <c r="F3" s="295"/>
      <c r="G3" s="295"/>
      <c r="H3" s="295"/>
      <c r="I3" s="295"/>
      <c r="J3" s="295"/>
    </row>
    <row r="4" spans="1:10" ht="12.75">
      <c r="A4" s="292"/>
      <c r="B4" s="296"/>
      <c r="C4" s="297"/>
      <c r="D4" s="297"/>
      <c r="E4" s="297"/>
      <c r="F4" s="297"/>
      <c r="G4" s="297"/>
      <c r="H4" s="298"/>
      <c r="I4" s="298"/>
      <c r="J4" s="298"/>
    </row>
    <row r="5" spans="1:10" ht="13.5" thickBot="1">
      <c r="A5" s="292"/>
      <c r="B5" s="292"/>
      <c r="C5" s="292"/>
      <c r="D5" s="292"/>
      <c r="E5" s="292"/>
      <c r="F5" s="292"/>
      <c r="G5" s="292"/>
      <c r="H5" s="292"/>
      <c r="I5" s="292"/>
      <c r="J5" s="299" t="s">
        <v>232</v>
      </c>
    </row>
    <row r="6" spans="1:10" ht="14.25" thickBot="1">
      <c r="A6" s="292"/>
      <c r="B6" s="300" t="s">
        <v>249</v>
      </c>
      <c r="C6" s="301" t="s">
        <v>250</v>
      </c>
      <c r="D6" s="302" t="s">
        <v>251</v>
      </c>
      <c r="E6" s="302" t="s">
        <v>252</v>
      </c>
      <c r="F6" s="302" t="s">
        <v>253</v>
      </c>
      <c r="G6" s="303" t="s">
        <v>254</v>
      </c>
      <c r="H6" s="304" t="s">
        <v>255</v>
      </c>
      <c r="I6" s="304" t="s">
        <v>256</v>
      </c>
      <c r="J6" s="304" t="s">
        <v>257</v>
      </c>
    </row>
    <row r="7" spans="1:10" ht="12.75">
      <c r="A7" s="292"/>
      <c r="B7" s="305" t="s">
        <v>258</v>
      </c>
      <c r="C7" s="306">
        <v>0</v>
      </c>
      <c r="D7" s="307">
        <v>0</v>
      </c>
      <c r="E7" s="307">
        <v>0</v>
      </c>
      <c r="F7" s="307">
        <v>0</v>
      </c>
      <c r="G7" s="308">
        <v>0</v>
      </c>
      <c r="H7" s="309">
        <v>0</v>
      </c>
      <c r="I7" s="309">
        <v>0</v>
      </c>
      <c r="J7" s="309">
        <v>0</v>
      </c>
    </row>
    <row r="8" spans="1:10" ht="12.75">
      <c r="A8" s="292"/>
      <c r="B8" s="310" t="s">
        <v>259</v>
      </c>
      <c r="C8" s="311">
        <v>1243707</v>
      </c>
      <c r="D8" s="312">
        <v>20712273</v>
      </c>
      <c r="E8" s="312">
        <v>26723650</v>
      </c>
      <c r="F8" s="312">
        <v>98000</v>
      </c>
      <c r="G8" s="313">
        <v>2878193</v>
      </c>
      <c r="H8" s="314">
        <f>SUM(C8:G8)</f>
        <v>51655823</v>
      </c>
      <c r="I8" s="314">
        <v>5393000</v>
      </c>
      <c r="J8" s="314">
        <f>SUM(H8+I8)</f>
        <v>57048823</v>
      </c>
    </row>
    <row r="9" spans="1:10" ht="12.75">
      <c r="A9" s="292"/>
      <c r="B9" s="310" t="s">
        <v>260</v>
      </c>
      <c r="C9" s="311">
        <v>1249607</v>
      </c>
      <c r="D9" s="312">
        <v>20716019</v>
      </c>
      <c r="E9" s="312">
        <v>26659375</v>
      </c>
      <c r="F9" s="312">
        <v>98545</v>
      </c>
      <c r="G9" s="313">
        <v>2880712</v>
      </c>
      <c r="H9" s="314">
        <f>SUM(C9:G9)</f>
        <v>51604258</v>
      </c>
      <c r="I9" s="314">
        <v>5376200</v>
      </c>
      <c r="J9" s="314">
        <f>SUM(H9+I9)</f>
        <v>56980458</v>
      </c>
    </row>
    <row r="10" spans="1:10" ht="12.75">
      <c r="A10" s="292"/>
      <c r="B10" s="315" t="s">
        <v>261</v>
      </c>
      <c r="C10" s="311">
        <v>461415</v>
      </c>
      <c r="D10" s="312">
        <v>10058145</v>
      </c>
      <c r="E10" s="312">
        <v>10196838</v>
      </c>
      <c r="F10" s="312">
        <v>72727</v>
      </c>
      <c r="G10" s="313">
        <v>1186283</v>
      </c>
      <c r="H10" s="309">
        <f>SUM(C10:G10)</f>
        <v>21975408</v>
      </c>
      <c r="I10" s="316">
        <v>261197</v>
      </c>
      <c r="J10" s="309">
        <f>SUM(H10+I10)</f>
        <v>22236605</v>
      </c>
    </row>
    <row r="11" spans="1:10" ht="12.75">
      <c r="A11" s="292"/>
      <c r="B11" s="315" t="s">
        <v>262</v>
      </c>
      <c r="C11" s="317">
        <v>36.9248</v>
      </c>
      <c r="D11" s="318">
        <v>48.5525</v>
      </c>
      <c r="E11" s="318">
        <v>38.2486</v>
      </c>
      <c r="F11" s="318">
        <v>73.8</v>
      </c>
      <c r="G11" s="319">
        <v>41.1802</v>
      </c>
      <c r="H11" s="320">
        <f>H10/H9*100</f>
        <v>42.58448595462801</v>
      </c>
      <c r="I11" s="320">
        <v>4.8584</v>
      </c>
      <c r="J11" s="320">
        <f>J10/J9*100</f>
        <v>39.0249671211839</v>
      </c>
    </row>
    <row r="12" spans="1:10" ht="12.75">
      <c r="A12" s="292"/>
      <c r="B12" s="321" t="s">
        <v>263</v>
      </c>
      <c r="C12" s="322">
        <v>0</v>
      </c>
      <c r="D12" s="323">
        <v>0</v>
      </c>
      <c r="E12" s="323">
        <v>0</v>
      </c>
      <c r="F12" s="323">
        <v>0</v>
      </c>
      <c r="G12" s="324">
        <v>0</v>
      </c>
      <c r="H12" s="325">
        <v>0</v>
      </c>
      <c r="I12" s="325">
        <v>0</v>
      </c>
      <c r="J12" s="325">
        <v>0</v>
      </c>
    </row>
    <row r="13" spans="1:10" ht="12.75">
      <c r="A13" s="292"/>
      <c r="B13" s="310" t="s">
        <v>259</v>
      </c>
      <c r="C13" s="311">
        <v>103660</v>
      </c>
      <c r="D13" s="312">
        <v>83600</v>
      </c>
      <c r="E13" s="312">
        <v>0</v>
      </c>
      <c r="F13" s="312">
        <v>0</v>
      </c>
      <c r="G13" s="313">
        <v>0</v>
      </c>
      <c r="H13" s="314">
        <f>SUM(C13:G13)</f>
        <v>187260</v>
      </c>
      <c r="I13" s="314">
        <v>0</v>
      </c>
      <c r="J13" s="314">
        <f>SUM(H13+I13)</f>
        <v>187260</v>
      </c>
    </row>
    <row r="14" spans="1:10" ht="12.75">
      <c r="A14" s="292"/>
      <c r="B14" s="310" t="s">
        <v>264</v>
      </c>
      <c r="C14" s="311">
        <v>105660</v>
      </c>
      <c r="D14" s="312">
        <v>81600</v>
      </c>
      <c r="E14" s="312">
        <v>0</v>
      </c>
      <c r="F14" s="312">
        <v>0</v>
      </c>
      <c r="G14" s="313">
        <v>0</v>
      </c>
      <c r="H14" s="314">
        <f>SUM(C14:G14)</f>
        <v>187260</v>
      </c>
      <c r="I14" s="314">
        <v>0</v>
      </c>
      <c r="J14" s="314">
        <f>SUM(H14+I14)</f>
        <v>187260</v>
      </c>
    </row>
    <row r="15" spans="1:10" ht="12.75">
      <c r="A15" s="292"/>
      <c r="B15" s="315" t="s">
        <v>261</v>
      </c>
      <c r="C15" s="311">
        <v>64743</v>
      </c>
      <c r="D15" s="312">
        <v>26904</v>
      </c>
      <c r="E15" s="312">
        <v>0</v>
      </c>
      <c r="F15" s="312">
        <v>0</v>
      </c>
      <c r="G15" s="313">
        <v>0</v>
      </c>
      <c r="H15" s="309">
        <f>SUM(C15:G15)</f>
        <v>91647</v>
      </c>
      <c r="I15" s="309">
        <v>0</v>
      </c>
      <c r="J15" s="309">
        <f>SUM(H15+I15)</f>
        <v>91647</v>
      </c>
    </row>
    <row r="16" spans="1:10" ht="12.75">
      <c r="A16" s="292"/>
      <c r="B16" s="315" t="s">
        <v>262</v>
      </c>
      <c r="C16" s="317">
        <v>61.2749</v>
      </c>
      <c r="D16" s="318">
        <v>32.9707</v>
      </c>
      <c r="E16" s="318">
        <v>0</v>
      </c>
      <c r="F16" s="318">
        <v>0</v>
      </c>
      <c r="G16" s="319">
        <v>0</v>
      </c>
      <c r="H16" s="320">
        <f>H15/H14*100</f>
        <v>48.94104453700737</v>
      </c>
      <c r="I16" s="320">
        <v>0</v>
      </c>
      <c r="J16" s="320">
        <f>J15/J14*100</f>
        <v>48.94104453700737</v>
      </c>
    </row>
    <row r="17" spans="1:10" ht="12.75">
      <c r="A17" s="292"/>
      <c r="B17" s="321" t="s">
        <v>265</v>
      </c>
      <c r="C17" s="322">
        <v>0</v>
      </c>
      <c r="D17" s="323">
        <v>0</v>
      </c>
      <c r="E17" s="323">
        <v>0</v>
      </c>
      <c r="F17" s="323">
        <v>0</v>
      </c>
      <c r="G17" s="324">
        <v>0</v>
      </c>
      <c r="H17" s="325">
        <v>0</v>
      </c>
      <c r="I17" s="325">
        <v>0</v>
      </c>
      <c r="J17" s="325">
        <v>0</v>
      </c>
    </row>
    <row r="18" spans="1:10" ht="12.75">
      <c r="A18" s="292"/>
      <c r="B18" s="310" t="s">
        <v>259</v>
      </c>
      <c r="C18" s="311">
        <v>68965</v>
      </c>
      <c r="D18" s="312">
        <v>23347</v>
      </c>
      <c r="E18" s="312">
        <v>650</v>
      </c>
      <c r="F18" s="312">
        <v>448</v>
      </c>
      <c r="G18" s="313">
        <v>0</v>
      </c>
      <c r="H18" s="314">
        <f>SUM(C18:G18)</f>
        <v>93410</v>
      </c>
      <c r="I18" s="314">
        <v>0</v>
      </c>
      <c r="J18" s="314">
        <f>SUM(H18+I18)</f>
        <v>93410</v>
      </c>
    </row>
    <row r="19" spans="1:10" ht="12.75">
      <c r="A19" s="292"/>
      <c r="B19" s="310" t="s">
        <v>260</v>
      </c>
      <c r="C19" s="311">
        <v>68965</v>
      </c>
      <c r="D19" s="312">
        <v>23347</v>
      </c>
      <c r="E19" s="312">
        <v>650</v>
      </c>
      <c r="F19" s="312">
        <v>448</v>
      </c>
      <c r="G19" s="313">
        <v>0</v>
      </c>
      <c r="H19" s="314">
        <f>SUM(C19:G19)</f>
        <v>93410</v>
      </c>
      <c r="I19" s="314">
        <v>0</v>
      </c>
      <c r="J19" s="314">
        <f>SUM(H19+I19)</f>
        <v>93410</v>
      </c>
    </row>
    <row r="20" spans="1:10" ht="12.75">
      <c r="A20" s="292"/>
      <c r="B20" s="315" t="s">
        <v>261</v>
      </c>
      <c r="C20" s="311">
        <v>36908</v>
      </c>
      <c r="D20" s="312">
        <v>8117</v>
      </c>
      <c r="E20" s="312">
        <v>0</v>
      </c>
      <c r="F20" s="312">
        <v>305</v>
      </c>
      <c r="G20" s="313">
        <v>0</v>
      </c>
      <c r="H20" s="309">
        <f>SUM(C20:G20)</f>
        <v>45330</v>
      </c>
      <c r="I20" s="309">
        <v>0</v>
      </c>
      <c r="J20" s="309">
        <f>SUM(H20+I20)</f>
        <v>45330</v>
      </c>
    </row>
    <row r="21" spans="1:10" ht="12.75">
      <c r="A21" s="292"/>
      <c r="B21" s="315" t="s">
        <v>262</v>
      </c>
      <c r="C21" s="317">
        <v>53.5168</v>
      </c>
      <c r="D21" s="318">
        <v>34.7666</v>
      </c>
      <c r="E21" s="318">
        <v>0</v>
      </c>
      <c r="F21" s="318">
        <v>68.1808</v>
      </c>
      <c r="G21" s="319">
        <v>0</v>
      </c>
      <c r="H21" s="320">
        <f>H20/H19*100</f>
        <v>48.52799486136388</v>
      </c>
      <c r="I21" s="320">
        <v>0</v>
      </c>
      <c r="J21" s="320">
        <f>J20/J19*100</f>
        <v>48.52799486136388</v>
      </c>
    </row>
    <row r="22" spans="1:10" ht="12.75">
      <c r="A22" s="292"/>
      <c r="B22" s="321" t="s">
        <v>266</v>
      </c>
      <c r="C22" s="322">
        <v>0</v>
      </c>
      <c r="D22" s="323">
        <v>0</v>
      </c>
      <c r="E22" s="323">
        <v>0</v>
      </c>
      <c r="F22" s="323">
        <v>0</v>
      </c>
      <c r="G22" s="324">
        <v>0</v>
      </c>
      <c r="H22" s="325">
        <v>0</v>
      </c>
      <c r="I22" s="325">
        <v>0</v>
      </c>
      <c r="J22" s="325">
        <v>0</v>
      </c>
    </row>
    <row r="23" spans="1:10" ht="12.75">
      <c r="A23" s="292"/>
      <c r="B23" s="310" t="s">
        <v>259</v>
      </c>
      <c r="C23" s="311">
        <v>30688</v>
      </c>
      <c r="D23" s="312">
        <v>14169</v>
      </c>
      <c r="E23" s="312">
        <v>375</v>
      </c>
      <c r="F23" s="312">
        <v>318</v>
      </c>
      <c r="G23" s="313">
        <v>0</v>
      </c>
      <c r="H23" s="314">
        <f>SUM(C23:G23)</f>
        <v>45550</v>
      </c>
      <c r="I23" s="314">
        <v>0</v>
      </c>
      <c r="J23" s="314">
        <f>SUM(H23+I23)</f>
        <v>45550</v>
      </c>
    </row>
    <row r="24" spans="1:10" ht="12.75">
      <c r="A24" s="292"/>
      <c r="B24" s="310" t="s">
        <v>260</v>
      </c>
      <c r="C24" s="311">
        <v>30688</v>
      </c>
      <c r="D24" s="312">
        <v>14169</v>
      </c>
      <c r="E24" s="312">
        <v>375</v>
      </c>
      <c r="F24" s="312">
        <v>318</v>
      </c>
      <c r="G24" s="313">
        <v>0</v>
      </c>
      <c r="H24" s="314">
        <f>SUM(C24:G24)</f>
        <v>45550</v>
      </c>
      <c r="I24" s="314">
        <v>0</v>
      </c>
      <c r="J24" s="314">
        <f>SUM(H24+I24)</f>
        <v>45550</v>
      </c>
    </row>
    <row r="25" spans="1:10" ht="12.75">
      <c r="A25" s="292"/>
      <c r="B25" s="315" t="s">
        <v>261</v>
      </c>
      <c r="C25" s="311">
        <v>13848</v>
      </c>
      <c r="D25" s="312">
        <v>4223</v>
      </c>
      <c r="E25" s="312">
        <v>9</v>
      </c>
      <c r="F25" s="312">
        <v>0</v>
      </c>
      <c r="G25" s="313">
        <v>0</v>
      </c>
      <c r="H25" s="309">
        <f>SUM(C25:G25)</f>
        <v>18080</v>
      </c>
      <c r="I25" s="309">
        <v>0</v>
      </c>
      <c r="J25" s="309">
        <f>SUM(H25+I25)</f>
        <v>18080</v>
      </c>
    </row>
    <row r="26" spans="1:10" ht="12.75">
      <c r="A26" s="292"/>
      <c r="B26" s="315" t="s">
        <v>262</v>
      </c>
      <c r="C26" s="317">
        <v>45.1264</v>
      </c>
      <c r="D26" s="318">
        <v>29.8046</v>
      </c>
      <c r="E26" s="318">
        <v>2.32</v>
      </c>
      <c r="F26" s="318">
        <v>0</v>
      </c>
      <c r="G26" s="319">
        <v>0</v>
      </c>
      <c r="H26" s="320">
        <f>H25/H24*100</f>
        <v>39.69264544456641</v>
      </c>
      <c r="I26" s="320">
        <v>0</v>
      </c>
      <c r="J26" s="320">
        <f>J25/J24*100</f>
        <v>39.69264544456641</v>
      </c>
    </row>
    <row r="27" spans="1:10" ht="12.75">
      <c r="A27" s="292"/>
      <c r="B27" s="321" t="s">
        <v>267</v>
      </c>
      <c r="C27" s="322">
        <v>0</v>
      </c>
      <c r="D27" s="323">
        <v>0</v>
      </c>
      <c r="E27" s="323">
        <v>0</v>
      </c>
      <c r="F27" s="323">
        <v>0</v>
      </c>
      <c r="G27" s="324">
        <v>0</v>
      </c>
      <c r="H27" s="325">
        <v>0</v>
      </c>
      <c r="I27" s="325">
        <v>0</v>
      </c>
      <c r="J27" s="325">
        <v>0</v>
      </c>
    </row>
    <row r="28" spans="1:10" ht="12.75">
      <c r="A28" s="292"/>
      <c r="B28" s="310" t="s">
        <v>259</v>
      </c>
      <c r="C28" s="311">
        <v>0</v>
      </c>
      <c r="D28" s="312">
        <v>2000</v>
      </c>
      <c r="E28" s="312">
        <v>110160</v>
      </c>
      <c r="F28" s="312">
        <v>0</v>
      </c>
      <c r="G28" s="313">
        <v>0</v>
      </c>
      <c r="H28" s="314">
        <f>SUM(C28:G28)</f>
        <v>112160</v>
      </c>
      <c r="I28" s="314">
        <v>0</v>
      </c>
      <c r="J28" s="314">
        <f>SUM(H28+I28)</f>
        <v>112160</v>
      </c>
    </row>
    <row r="29" spans="1:10" ht="12.75">
      <c r="A29" s="292"/>
      <c r="B29" s="310" t="s">
        <v>260</v>
      </c>
      <c r="C29" s="311">
        <v>0</v>
      </c>
      <c r="D29" s="312">
        <v>2000</v>
      </c>
      <c r="E29" s="312">
        <v>110160</v>
      </c>
      <c r="F29" s="312">
        <v>0</v>
      </c>
      <c r="G29" s="313">
        <v>0</v>
      </c>
      <c r="H29" s="314">
        <f>SUM(C29:G29)</f>
        <v>112160</v>
      </c>
      <c r="I29" s="314">
        <v>0</v>
      </c>
      <c r="J29" s="314">
        <f>SUM(H29+I29)</f>
        <v>112160</v>
      </c>
    </row>
    <row r="30" spans="1:10" ht="12.75">
      <c r="A30" s="292"/>
      <c r="B30" s="315" t="s">
        <v>261</v>
      </c>
      <c r="C30" s="311">
        <v>0</v>
      </c>
      <c r="D30" s="312">
        <v>436</v>
      </c>
      <c r="E30" s="312">
        <v>55169</v>
      </c>
      <c r="F30" s="312">
        <v>0</v>
      </c>
      <c r="G30" s="313">
        <v>0</v>
      </c>
      <c r="H30" s="309">
        <f>SUM(C30:G30)</f>
        <v>55605</v>
      </c>
      <c r="I30" s="309">
        <v>0</v>
      </c>
      <c r="J30" s="309">
        <f>SUM(H30+I30)</f>
        <v>55605</v>
      </c>
    </row>
    <row r="31" spans="1:10" ht="13.5" thickBot="1">
      <c r="A31" s="292"/>
      <c r="B31" s="326" t="s">
        <v>262</v>
      </c>
      <c r="C31" s="317">
        <v>0</v>
      </c>
      <c r="D31" s="318">
        <v>21.789</v>
      </c>
      <c r="E31" s="318">
        <v>50.0808</v>
      </c>
      <c r="F31" s="318">
        <v>0</v>
      </c>
      <c r="G31" s="319">
        <v>0</v>
      </c>
      <c r="H31" s="320">
        <f>H30/H29*100</f>
        <v>49.576497860199716</v>
      </c>
      <c r="I31" s="320">
        <v>0</v>
      </c>
      <c r="J31" s="320">
        <f>J30/J29*100</f>
        <v>49.576497860199716</v>
      </c>
    </row>
    <row r="32" spans="1:10" ht="12.75">
      <c r="A32" s="292"/>
      <c r="B32" s="327" t="s">
        <v>268</v>
      </c>
      <c r="C32" s="328">
        <v>0</v>
      </c>
      <c r="D32" s="329">
        <v>0</v>
      </c>
      <c r="E32" s="329">
        <v>0</v>
      </c>
      <c r="F32" s="329">
        <v>0</v>
      </c>
      <c r="G32" s="330">
        <v>0</v>
      </c>
      <c r="H32" s="331">
        <v>0</v>
      </c>
      <c r="I32" s="332">
        <v>0</v>
      </c>
      <c r="J32" s="332">
        <v>0</v>
      </c>
    </row>
    <row r="33" spans="1:10" ht="12.75">
      <c r="A33" s="292"/>
      <c r="B33" s="310" t="s">
        <v>259</v>
      </c>
      <c r="C33" s="311">
        <f aca="true" t="shared" si="0" ref="C33:J34">SUM(C8+C13+C18+C23+C28)</f>
        <v>1447020</v>
      </c>
      <c r="D33" s="312">
        <f t="shared" si="0"/>
        <v>20835389</v>
      </c>
      <c r="E33" s="312">
        <f t="shared" si="0"/>
        <v>26834835</v>
      </c>
      <c r="F33" s="312">
        <f t="shared" si="0"/>
        <v>98766</v>
      </c>
      <c r="G33" s="313">
        <f t="shared" si="0"/>
        <v>2878193</v>
      </c>
      <c r="H33" s="333">
        <f t="shared" si="0"/>
        <v>52094203</v>
      </c>
      <c r="I33" s="313">
        <f t="shared" si="0"/>
        <v>5393000</v>
      </c>
      <c r="J33" s="314">
        <f t="shared" si="0"/>
        <v>57487203</v>
      </c>
    </row>
    <row r="34" spans="1:10" ht="12.75">
      <c r="A34" s="292"/>
      <c r="B34" s="310" t="s">
        <v>264</v>
      </c>
      <c r="C34" s="311">
        <f t="shared" si="0"/>
        <v>1454920</v>
      </c>
      <c r="D34" s="312">
        <f t="shared" si="0"/>
        <v>20837135</v>
      </c>
      <c r="E34" s="312">
        <f t="shared" si="0"/>
        <v>26770560</v>
      </c>
      <c r="F34" s="312">
        <f t="shared" si="0"/>
        <v>99311</v>
      </c>
      <c r="G34" s="313">
        <f t="shared" si="0"/>
        <v>2880712</v>
      </c>
      <c r="H34" s="333">
        <f t="shared" si="0"/>
        <v>52042638</v>
      </c>
      <c r="I34" s="313">
        <f t="shared" si="0"/>
        <v>5376200</v>
      </c>
      <c r="J34" s="314">
        <f t="shared" si="0"/>
        <v>57418838</v>
      </c>
    </row>
    <row r="35" spans="1:10" ht="12.75">
      <c r="A35" s="292"/>
      <c r="B35" s="327" t="s">
        <v>261</v>
      </c>
      <c r="C35" s="306">
        <f aca="true" t="shared" si="1" ref="C35:I35">SUM(C10+C15+C20+C25+C30)</f>
        <v>576914</v>
      </c>
      <c r="D35" s="307">
        <f t="shared" si="1"/>
        <v>10097825</v>
      </c>
      <c r="E35" s="307">
        <f t="shared" si="1"/>
        <v>10252016</v>
      </c>
      <c r="F35" s="307">
        <f t="shared" si="1"/>
        <v>73032</v>
      </c>
      <c r="G35" s="308">
        <f t="shared" si="1"/>
        <v>1186283</v>
      </c>
      <c r="H35" s="334">
        <f t="shared" si="1"/>
        <v>22186070</v>
      </c>
      <c r="I35" s="306">
        <f t="shared" si="1"/>
        <v>261197</v>
      </c>
      <c r="J35" s="309">
        <f>SUM(H35:I35)</f>
        <v>22447267</v>
      </c>
    </row>
    <row r="36" spans="1:10" ht="13.5" thickBot="1">
      <c r="A36" s="292"/>
      <c r="B36" s="326" t="s">
        <v>262</v>
      </c>
      <c r="C36" s="335">
        <f aca="true" t="shared" si="2" ref="C36:J36">C35/C34*100</f>
        <v>39.652626948560744</v>
      </c>
      <c r="D36" s="336">
        <f t="shared" si="2"/>
        <v>48.46071688838221</v>
      </c>
      <c r="E36" s="336">
        <f t="shared" si="2"/>
        <v>38.29585933204236</v>
      </c>
      <c r="F36" s="336">
        <f t="shared" si="2"/>
        <v>73.53868151564278</v>
      </c>
      <c r="G36" s="337">
        <f t="shared" si="2"/>
        <v>41.18020128357156</v>
      </c>
      <c r="H36" s="335">
        <f t="shared" si="2"/>
        <v>42.63056380808367</v>
      </c>
      <c r="I36" s="335">
        <f t="shared" si="2"/>
        <v>4.858394404970054</v>
      </c>
      <c r="J36" s="338">
        <f t="shared" si="2"/>
        <v>39.09390677672718</v>
      </c>
    </row>
    <row r="37" spans="1:10" ht="12.75">
      <c r="A37" s="292"/>
      <c r="B37" s="327" t="s">
        <v>269</v>
      </c>
      <c r="C37" s="328">
        <v>0</v>
      </c>
      <c r="D37" s="329">
        <v>0</v>
      </c>
      <c r="E37" s="329">
        <v>0</v>
      </c>
      <c r="F37" s="329">
        <v>0</v>
      </c>
      <c r="G37" s="330">
        <v>0</v>
      </c>
      <c r="H37" s="333">
        <v>0</v>
      </c>
      <c r="I37" s="314">
        <v>0</v>
      </c>
      <c r="J37" s="314">
        <v>0</v>
      </c>
    </row>
    <row r="38" spans="1:10" ht="12.75">
      <c r="A38" s="292"/>
      <c r="B38" s="310" t="s">
        <v>259</v>
      </c>
      <c r="C38" s="311">
        <v>2611186</v>
      </c>
      <c r="D38" s="312">
        <v>7848942</v>
      </c>
      <c r="E38" s="312">
        <v>49983446</v>
      </c>
      <c r="F38" s="312">
        <v>263186</v>
      </c>
      <c r="G38" s="313">
        <v>106037</v>
      </c>
      <c r="H38" s="333">
        <f>SUM(C38:G38)</f>
        <v>60812797</v>
      </c>
      <c r="I38" s="314">
        <v>0</v>
      </c>
      <c r="J38" s="314">
        <f>SUM(H38:I38)</f>
        <v>60812797</v>
      </c>
    </row>
    <row r="39" spans="1:10" ht="12.75">
      <c r="A39" s="292"/>
      <c r="B39" s="310" t="s">
        <v>260</v>
      </c>
      <c r="C39" s="311">
        <v>2624918</v>
      </c>
      <c r="D39" s="312">
        <v>7832901</v>
      </c>
      <c r="E39" s="312">
        <v>50038767</v>
      </c>
      <c r="F39" s="312">
        <v>277518</v>
      </c>
      <c r="G39" s="313">
        <v>107058</v>
      </c>
      <c r="H39" s="333">
        <f>SUM(C39:G39)</f>
        <v>60881162</v>
      </c>
      <c r="I39" s="314">
        <v>0</v>
      </c>
      <c r="J39" s="314">
        <f>SUM(H39:I39)</f>
        <v>60881162</v>
      </c>
    </row>
    <row r="40" spans="1:10" ht="12.75">
      <c r="A40" s="292"/>
      <c r="B40" s="327" t="s">
        <v>261</v>
      </c>
      <c r="C40" s="306">
        <v>1091299</v>
      </c>
      <c r="D40" s="307">
        <v>3222451</v>
      </c>
      <c r="E40" s="307">
        <v>22821351</v>
      </c>
      <c r="F40" s="307">
        <v>111647</v>
      </c>
      <c r="G40" s="308">
        <v>31113</v>
      </c>
      <c r="H40" s="339">
        <f>SUM(C40:G40)</f>
        <v>27277861</v>
      </c>
      <c r="I40" s="309">
        <v>0</v>
      </c>
      <c r="J40" s="309">
        <f>SUM(H40:I40)</f>
        <v>27277861</v>
      </c>
    </row>
    <row r="41" spans="1:10" ht="13.5" thickBot="1">
      <c r="A41" s="292"/>
      <c r="B41" s="326" t="s">
        <v>262</v>
      </c>
      <c r="C41" s="317">
        <v>41.5746</v>
      </c>
      <c r="D41" s="318">
        <v>41.1399</v>
      </c>
      <c r="E41" s="318">
        <v>45.6073</v>
      </c>
      <c r="F41" s="318">
        <v>40.2305</v>
      </c>
      <c r="G41" s="319">
        <v>29.062</v>
      </c>
      <c r="H41" s="335">
        <f>H40/H39*100</f>
        <v>44.805092583482555</v>
      </c>
      <c r="I41" s="335"/>
      <c r="J41" s="338">
        <f>J40/J39*100</f>
        <v>44.805092583482555</v>
      </c>
    </row>
    <row r="42" spans="1:10" ht="12.75">
      <c r="A42" s="292"/>
      <c r="B42" s="327" t="s">
        <v>270</v>
      </c>
      <c r="C42" s="328">
        <v>0</v>
      </c>
      <c r="D42" s="329">
        <v>0</v>
      </c>
      <c r="E42" s="329">
        <v>0</v>
      </c>
      <c r="F42" s="329">
        <v>0</v>
      </c>
      <c r="G42" s="330">
        <v>0</v>
      </c>
      <c r="H42" s="333">
        <v>0</v>
      </c>
      <c r="I42" s="314">
        <v>0</v>
      </c>
      <c r="J42" s="332">
        <v>0</v>
      </c>
    </row>
    <row r="43" spans="1:10" ht="12.75">
      <c r="A43" s="292"/>
      <c r="B43" s="310" t="s">
        <v>259</v>
      </c>
      <c r="C43" s="311">
        <f aca="true" t="shared" si="3" ref="C43:G45">SUM(C33+C38)</f>
        <v>4058206</v>
      </c>
      <c r="D43" s="312">
        <f t="shared" si="3"/>
        <v>28684331</v>
      </c>
      <c r="E43" s="312">
        <f t="shared" si="3"/>
        <v>76818281</v>
      </c>
      <c r="F43" s="312">
        <f t="shared" si="3"/>
        <v>361952</v>
      </c>
      <c r="G43" s="313">
        <f t="shared" si="3"/>
        <v>2984230</v>
      </c>
      <c r="H43" s="333">
        <f>SUM(C43:G43)</f>
        <v>112907000</v>
      </c>
      <c r="I43" s="314">
        <f>I33+I38</f>
        <v>5393000</v>
      </c>
      <c r="J43" s="314">
        <f>SUM(H43:I43)</f>
        <v>118300000</v>
      </c>
    </row>
    <row r="44" spans="1:10" ht="12.75">
      <c r="A44" s="292"/>
      <c r="B44" s="310" t="s">
        <v>260</v>
      </c>
      <c r="C44" s="311">
        <f t="shared" si="3"/>
        <v>4079838</v>
      </c>
      <c r="D44" s="312">
        <f t="shared" si="3"/>
        <v>28670036</v>
      </c>
      <c r="E44" s="312">
        <f t="shared" si="3"/>
        <v>76809327</v>
      </c>
      <c r="F44" s="312">
        <f t="shared" si="3"/>
        <v>376829</v>
      </c>
      <c r="G44" s="313">
        <f t="shared" si="3"/>
        <v>2987770</v>
      </c>
      <c r="H44" s="333">
        <f>SUM(C44:G44)</f>
        <v>112923800</v>
      </c>
      <c r="I44" s="314">
        <f>I34+I39</f>
        <v>5376200</v>
      </c>
      <c r="J44" s="314">
        <f>SUM(H44:I44)</f>
        <v>118300000</v>
      </c>
    </row>
    <row r="45" spans="1:10" ht="12.75">
      <c r="A45" s="292"/>
      <c r="B45" s="327" t="s">
        <v>261</v>
      </c>
      <c r="C45" s="306">
        <f t="shared" si="3"/>
        <v>1668213</v>
      </c>
      <c r="D45" s="307">
        <f t="shared" si="3"/>
        <v>13320276</v>
      </c>
      <c r="E45" s="307">
        <f t="shared" si="3"/>
        <v>33073367</v>
      </c>
      <c r="F45" s="307">
        <f t="shared" si="3"/>
        <v>184679</v>
      </c>
      <c r="G45" s="308">
        <f t="shared" si="3"/>
        <v>1217396</v>
      </c>
      <c r="H45" s="339">
        <f>SUM(C45:G45)</f>
        <v>49463931</v>
      </c>
      <c r="I45" s="309">
        <f>I35+I40</f>
        <v>261197</v>
      </c>
      <c r="J45" s="309">
        <f>SUM(H45:I45)</f>
        <v>49725128</v>
      </c>
    </row>
    <row r="46" spans="1:10" ht="13.5" thickBot="1">
      <c r="A46" s="292"/>
      <c r="B46" s="326" t="s">
        <v>262</v>
      </c>
      <c r="C46" s="335">
        <f aca="true" t="shared" si="4" ref="C46:J46">C45/C44*100</f>
        <v>40.889197071060174</v>
      </c>
      <c r="D46" s="336">
        <f t="shared" si="4"/>
        <v>46.46061832639485</v>
      </c>
      <c r="E46" s="336">
        <f t="shared" si="4"/>
        <v>43.059050628057186</v>
      </c>
      <c r="F46" s="336">
        <f t="shared" si="4"/>
        <v>49.00870155959334</v>
      </c>
      <c r="G46" s="337">
        <f t="shared" si="4"/>
        <v>40.7459744223953</v>
      </c>
      <c r="H46" s="335">
        <f t="shared" si="4"/>
        <v>43.802928169261044</v>
      </c>
      <c r="I46" s="335">
        <f t="shared" si="4"/>
        <v>4.858394404970054</v>
      </c>
      <c r="J46" s="338">
        <f t="shared" si="4"/>
        <v>42.03307523245985</v>
      </c>
    </row>
  </sheetData>
  <sheetProtection/>
  <printOptions horizontalCentered="1"/>
  <pageMargins left="0" right="0" top="0.5905511811023623" bottom="0.1968503937007874" header="0" footer="0"/>
  <pageSetup fitToHeight="1" fitToWidth="1" horizontalDpi="300" verticalDpi="300" orientation="landscape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17"/>
  <sheetViews>
    <sheetView zoomScale="75" zoomScaleNormal="75" zoomScalePageLayoutView="0" workbookViewId="0" topLeftCell="A1">
      <selection activeCell="A49" sqref="A49"/>
    </sheetView>
  </sheetViews>
  <sheetFormatPr defaultColWidth="9.140625" defaultRowHeight="12.75"/>
  <cols>
    <col min="1" max="1" width="24.00390625" style="256" customWidth="1"/>
    <col min="2" max="2" width="19.28125" style="256" customWidth="1"/>
    <col min="3" max="3" width="21.7109375" style="256" customWidth="1"/>
    <col min="4" max="4" width="17.28125" style="256" customWidth="1"/>
    <col min="5" max="5" width="20.7109375" style="256" customWidth="1"/>
    <col min="6" max="6" width="19.57421875" style="256" customWidth="1"/>
    <col min="7" max="7" width="22.28125" style="256" customWidth="1"/>
    <col min="8" max="8" width="21.28125" style="256" customWidth="1"/>
    <col min="9" max="16384" width="9.140625" style="256" customWidth="1"/>
  </cols>
  <sheetData>
    <row r="4" spans="1:8" ht="21">
      <c r="A4" s="253" t="s">
        <v>271</v>
      </c>
      <c r="B4" s="254"/>
      <c r="C4" s="254"/>
      <c r="D4" s="254"/>
      <c r="E4" s="254"/>
      <c r="F4" s="254"/>
      <c r="G4" s="254"/>
      <c r="H4" s="254"/>
    </row>
    <row r="7" spans="3:8" ht="15" thickBot="1">
      <c r="C7" s="291"/>
      <c r="D7" s="340"/>
      <c r="E7" s="291"/>
      <c r="F7" s="291"/>
      <c r="G7" s="291"/>
      <c r="H7" s="258" t="s">
        <v>272</v>
      </c>
    </row>
    <row r="8" spans="1:8" ht="37.5" customHeight="1">
      <c r="A8" s="260" t="s">
        <v>273</v>
      </c>
      <c r="B8" s="260" t="s">
        <v>274</v>
      </c>
      <c r="C8" s="341" t="s">
        <v>275</v>
      </c>
      <c r="D8" s="341" t="s">
        <v>276</v>
      </c>
      <c r="E8" s="260" t="s">
        <v>225</v>
      </c>
      <c r="F8" s="341" t="s">
        <v>277</v>
      </c>
      <c r="G8" s="260" t="s">
        <v>277</v>
      </c>
      <c r="H8" s="260" t="s">
        <v>278</v>
      </c>
    </row>
    <row r="9" spans="1:8" ht="36.75" customHeight="1">
      <c r="A9" s="265"/>
      <c r="B9" s="342" t="s">
        <v>279</v>
      </c>
      <c r="C9" s="342" t="s">
        <v>280</v>
      </c>
      <c r="D9" s="342" t="s">
        <v>281</v>
      </c>
      <c r="E9" s="342" t="s">
        <v>282</v>
      </c>
      <c r="F9" s="342" t="s">
        <v>283</v>
      </c>
      <c r="G9" s="342" t="s">
        <v>284</v>
      </c>
      <c r="H9" s="343" t="s">
        <v>285</v>
      </c>
    </row>
    <row r="10" spans="1:8" ht="36.75" customHeight="1" thickBot="1">
      <c r="A10" s="265"/>
      <c r="B10" s="342" t="s">
        <v>286</v>
      </c>
      <c r="C10" s="342" t="s">
        <v>287</v>
      </c>
      <c r="D10" s="343"/>
      <c r="E10" s="342">
        <v>2013</v>
      </c>
      <c r="F10" s="343"/>
      <c r="G10" s="342" t="s">
        <v>288</v>
      </c>
      <c r="H10" s="343"/>
    </row>
    <row r="11" spans="1:8" ht="13.5" thickBot="1">
      <c r="A11" s="274" t="s">
        <v>0</v>
      </c>
      <c r="B11" s="274">
        <v>1</v>
      </c>
      <c r="C11" s="274">
        <v>2</v>
      </c>
      <c r="D11" s="274">
        <v>3</v>
      </c>
      <c r="E11" s="274">
        <v>4</v>
      </c>
      <c r="F11" s="274">
        <v>5</v>
      </c>
      <c r="G11" s="274">
        <v>6</v>
      </c>
      <c r="H11" s="274">
        <v>7</v>
      </c>
    </row>
    <row r="12" spans="1:8" ht="51.75" customHeight="1">
      <c r="A12" s="344" t="s">
        <v>245</v>
      </c>
      <c r="B12" s="279">
        <v>118300000</v>
      </c>
      <c r="C12" s="345">
        <v>2653299</v>
      </c>
      <c r="D12" s="345">
        <v>7223192</v>
      </c>
      <c r="E12" s="345">
        <v>42956384</v>
      </c>
      <c r="F12" s="345">
        <v>50179576</v>
      </c>
      <c r="G12" s="346">
        <v>52832875</v>
      </c>
      <c r="H12" s="345">
        <f>SUM(B12-G12)</f>
        <v>65467125</v>
      </c>
    </row>
    <row r="13" spans="1:8" ht="36" customHeight="1" thickBot="1">
      <c r="A13" s="284"/>
      <c r="B13" s="285"/>
      <c r="C13" s="285"/>
      <c r="D13" s="285"/>
      <c r="E13" s="285"/>
      <c r="F13" s="285"/>
      <c r="G13" s="347"/>
      <c r="H13" s="285"/>
    </row>
    <row r="15" spans="6:8" ht="12.75">
      <c r="F15" s="283"/>
      <c r="G15" s="283"/>
      <c r="H15" s="283"/>
    </row>
    <row r="16" spans="7:8" ht="12.75">
      <c r="G16" s="283"/>
      <c r="H16" s="283"/>
    </row>
    <row r="17" ht="12.75">
      <c r="G17" s="283"/>
    </row>
  </sheetData>
  <sheetProtection/>
  <printOptions horizontalCentered="1"/>
  <pageMargins left="0" right="0" top="0.71" bottom="0" header="0" footer="0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6384" width="9.140625" style="80" customWidth="1"/>
  </cols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6"/>
  <sheetViews>
    <sheetView zoomScale="75" zoomScaleNormal="75" zoomScalePageLayoutView="0" workbookViewId="0" topLeftCell="A1">
      <selection activeCell="A49" sqref="A49"/>
    </sheetView>
  </sheetViews>
  <sheetFormatPr defaultColWidth="9.140625" defaultRowHeight="12.75"/>
  <cols>
    <col min="1" max="1" width="15.8515625" style="348" customWidth="1"/>
    <col min="2" max="3" width="10.57421875" style="348" customWidth="1"/>
    <col min="4" max="4" width="9.8515625" style="348" customWidth="1"/>
    <col min="5" max="5" width="9.28125" style="348" customWidth="1"/>
    <col min="6" max="6" width="73.7109375" style="348" customWidth="1"/>
    <col min="7" max="7" width="22.7109375" style="348" customWidth="1"/>
    <col min="8" max="8" width="22.00390625" style="348" customWidth="1"/>
    <col min="9" max="9" width="22.7109375" style="348" customWidth="1"/>
    <col min="10" max="10" width="13.8515625" style="348" customWidth="1"/>
    <col min="11" max="16384" width="9.140625" style="348" customWidth="1"/>
  </cols>
  <sheetData>
    <row r="1" spans="7:8" ht="15">
      <c r="G1" s="349"/>
      <c r="H1" s="349"/>
    </row>
    <row r="3" spans="1:9" ht="22.5">
      <c r="A3" s="350" t="s">
        <v>289</v>
      </c>
      <c r="B3" s="351"/>
      <c r="C3" s="351"/>
      <c r="D3" s="351"/>
      <c r="E3" s="351"/>
      <c r="F3" s="351"/>
      <c r="G3" s="351"/>
      <c r="H3" s="351"/>
      <c r="I3" s="352"/>
    </row>
    <row r="4" spans="1:9" ht="24.75" customHeight="1">
      <c r="A4" s="350" t="s">
        <v>290</v>
      </c>
      <c r="B4" s="350"/>
      <c r="C4" s="350"/>
      <c r="D4" s="350"/>
      <c r="E4" s="353"/>
      <c r="F4" s="353"/>
      <c r="G4" s="352"/>
      <c r="H4" s="352"/>
      <c r="I4" s="352"/>
    </row>
    <row r="5" spans="2:10" ht="15" thickBot="1">
      <c r="B5" s="354"/>
      <c r="C5" s="354"/>
      <c r="G5" s="355"/>
      <c r="H5" s="355"/>
      <c r="I5" s="349"/>
      <c r="J5" s="356" t="s">
        <v>232</v>
      </c>
    </row>
    <row r="6" spans="1:10" ht="24" customHeight="1">
      <c r="A6" s="357" t="s">
        <v>291</v>
      </c>
      <c r="B6" s="358" t="s">
        <v>292</v>
      </c>
      <c r="C6" s="359"/>
      <c r="D6" s="359"/>
      <c r="E6" s="360"/>
      <c r="F6" s="361" t="s">
        <v>293</v>
      </c>
      <c r="G6" s="361" t="s">
        <v>274</v>
      </c>
      <c r="H6" s="361" t="s">
        <v>294</v>
      </c>
      <c r="I6" s="361" t="s">
        <v>277</v>
      </c>
      <c r="J6" s="361" t="s">
        <v>295</v>
      </c>
    </row>
    <row r="7" spans="1:10" ht="17.25" customHeight="1">
      <c r="A7" s="362" t="s">
        <v>296</v>
      </c>
      <c r="B7" s="363" t="s">
        <v>297</v>
      </c>
      <c r="C7" s="364" t="s">
        <v>298</v>
      </c>
      <c r="D7" s="365" t="s">
        <v>299</v>
      </c>
      <c r="E7" s="366" t="s">
        <v>300</v>
      </c>
      <c r="F7" s="367"/>
      <c r="G7" s="368" t="s">
        <v>279</v>
      </c>
      <c r="H7" s="368" t="s">
        <v>301</v>
      </c>
      <c r="I7" s="368" t="s">
        <v>302</v>
      </c>
      <c r="J7" s="368" t="s">
        <v>303</v>
      </c>
    </row>
    <row r="8" spans="1:10" ht="13.5">
      <c r="A8" s="369" t="s">
        <v>304</v>
      </c>
      <c r="B8" s="370" t="s">
        <v>305</v>
      </c>
      <c r="C8" s="364"/>
      <c r="D8" s="364"/>
      <c r="E8" s="371" t="s">
        <v>306</v>
      </c>
      <c r="F8" s="372"/>
      <c r="G8" s="368" t="s">
        <v>286</v>
      </c>
      <c r="H8" s="368" t="s">
        <v>307</v>
      </c>
      <c r="I8" s="373" t="s">
        <v>308</v>
      </c>
      <c r="J8" s="374" t="s">
        <v>309</v>
      </c>
    </row>
    <row r="9" spans="1:10" ht="14.25" thickBot="1">
      <c r="A9" s="369" t="s">
        <v>310</v>
      </c>
      <c r="B9" s="375"/>
      <c r="C9" s="376"/>
      <c r="D9" s="376"/>
      <c r="E9" s="377"/>
      <c r="F9" s="378"/>
      <c r="G9" s="373"/>
      <c r="H9" s="379" t="s">
        <v>311</v>
      </c>
      <c r="I9" s="380" t="s">
        <v>312</v>
      </c>
      <c r="J9" s="381"/>
    </row>
    <row r="10" spans="1:10" ht="14.25" thickBot="1">
      <c r="A10" s="382" t="s">
        <v>0</v>
      </c>
      <c r="B10" s="383" t="s">
        <v>313</v>
      </c>
      <c r="C10" s="384" t="s">
        <v>314</v>
      </c>
      <c r="D10" s="384" t="s">
        <v>315</v>
      </c>
      <c r="E10" s="385" t="s">
        <v>316</v>
      </c>
      <c r="F10" s="385" t="s">
        <v>317</v>
      </c>
      <c r="G10" s="385">
        <v>1</v>
      </c>
      <c r="H10" s="385">
        <v>2</v>
      </c>
      <c r="I10" s="385">
        <v>3</v>
      </c>
      <c r="J10" s="385">
        <v>4</v>
      </c>
    </row>
    <row r="11" spans="1:10" ht="24.75" customHeight="1">
      <c r="A11" s="386" t="s">
        <v>318</v>
      </c>
      <c r="B11" s="387" t="s">
        <v>319</v>
      </c>
      <c r="C11" s="388"/>
      <c r="D11" s="389"/>
      <c r="E11" s="390"/>
      <c r="F11" s="391" t="s">
        <v>255</v>
      </c>
      <c r="G11" s="392">
        <f>SUM(G12+G20+G32+G87)</f>
        <v>112907000</v>
      </c>
      <c r="H11" s="392">
        <f>SUM(H12+H20+H32+H87)</f>
        <v>112907000</v>
      </c>
      <c r="I11" s="392">
        <f>SUM(I12+I20+I32+I87)</f>
        <v>49463931</v>
      </c>
      <c r="J11" s="393">
        <f aca="true" t="shared" si="0" ref="J11:J17">SUM($I11/H11)*100</f>
        <v>43.80944582709664</v>
      </c>
    </row>
    <row r="12" spans="1:10" ht="18.75" customHeight="1">
      <c r="A12" s="394" t="s">
        <v>318</v>
      </c>
      <c r="B12" s="395"/>
      <c r="C12" s="396" t="s">
        <v>320</v>
      </c>
      <c r="D12" s="396"/>
      <c r="E12" s="397"/>
      <c r="F12" s="398" t="s">
        <v>321</v>
      </c>
      <c r="G12" s="399">
        <f>SUM(G13+G14+G16+G17+G18+G19)</f>
        <v>52881000</v>
      </c>
      <c r="H12" s="399">
        <f>SUM(H13+H14+H16+H17+H18+H19)</f>
        <v>52881000</v>
      </c>
      <c r="I12" s="399">
        <f>SUM(I13+I14+I16+I17+I18+I19)</f>
        <v>22774656</v>
      </c>
      <c r="J12" s="400">
        <f t="shared" si="0"/>
        <v>43.06774834061383</v>
      </c>
    </row>
    <row r="13" spans="1:10" ht="18.75" customHeight="1">
      <c r="A13" s="401" t="s">
        <v>318</v>
      </c>
      <c r="B13" s="395"/>
      <c r="C13" s="396"/>
      <c r="D13" s="402" t="s">
        <v>322</v>
      </c>
      <c r="E13" s="403"/>
      <c r="F13" s="404" t="s">
        <v>323</v>
      </c>
      <c r="G13" s="405">
        <v>48706255</v>
      </c>
      <c r="H13" s="405">
        <v>48705255</v>
      </c>
      <c r="I13" s="405">
        <v>21889343</v>
      </c>
      <c r="J13" s="406">
        <f t="shared" si="0"/>
        <v>44.94246668044342</v>
      </c>
    </row>
    <row r="14" spans="1:10" ht="18.75" customHeight="1">
      <c r="A14" s="401" t="s">
        <v>318</v>
      </c>
      <c r="B14" s="395"/>
      <c r="C14" s="396"/>
      <c r="D14" s="402" t="s">
        <v>324</v>
      </c>
      <c r="E14" s="403"/>
      <c r="F14" s="404" t="s">
        <v>325</v>
      </c>
      <c r="G14" s="405">
        <f>SUM(G15:G15)</f>
        <v>253660</v>
      </c>
      <c r="H14" s="405">
        <f>SUM(H15:H15)</f>
        <v>251560</v>
      </c>
      <c r="I14" s="405">
        <f>SUM(I15:I15)</f>
        <v>127171</v>
      </c>
      <c r="J14" s="406">
        <f t="shared" si="0"/>
        <v>50.552949594530126</v>
      </c>
    </row>
    <row r="15" spans="1:10" ht="18.75" customHeight="1">
      <c r="A15" s="407" t="s">
        <v>318</v>
      </c>
      <c r="B15" s="408"/>
      <c r="C15" s="409"/>
      <c r="D15" s="410"/>
      <c r="E15" s="411" t="s">
        <v>326</v>
      </c>
      <c r="F15" s="412" t="s">
        <v>327</v>
      </c>
      <c r="G15" s="413">
        <v>253660</v>
      </c>
      <c r="H15" s="413">
        <v>251560</v>
      </c>
      <c r="I15" s="413">
        <v>127171</v>
      </c>
      <c r="J15" s="414">
        <f t="shared" si="0"/>
        <v>50.552949594530126</v>
      </c>
    </row>
    <row r="16" spans="1:10" ht="18.75" customHeight="1">
      <c r="A16" s="401" t="s">
        <v>318</v>
      </c>
      <c r="B16" s="395"/>
      <c r="C16" s="396"/>
      <c r="D16" s="402" t="s">
        <v>328</v>
      </c>
      <c r="E16" s="403"/>
      <c r="F16" s="404" t="s">
        <v>329</v>
      </c>
      <c r="G16" s="405">
        <v>12845</v>
      </c>
      <c r="H16" s="405">
        <v>15945</v>
      </c>
      <c r="I16" s="405">
        <v>4032</v>
      </c>
      <c r="J16" s="406">
        <f t="shared" si="0"/>
        <v>25.28692380056444</v>
      </c>
    </row>
    <row r="17" spans="1:10" ht="18.75" customHeight="1">
      <c r="A17" s="401" t="s">
        <v>318</v>
      </c>
      <c r="B17" s="395"/>
      <c r="C17" s="396"/>
      <c r="D17" s="402" t="s">
        <v>330</v>
      </c>
      <c r="E17" s="403"/>
      <c r="F17" s="404" t="s">
        <v>331</v>
      </c>
      <c r="G17" s="405">
        <v>3908240</v>
      </c>
      <c r="H17" s="405">
        <v>3908240</v>
      </c>
      <c r="I17" s="405">
        <v>754110</v>
      </c>
      <c r="J17" s="406">
        <f t="shared" si="0"/>
        <v>19.295386158475424</v>
      </c>
    </row>
    <row r="18" spans="1:10" ht="18.75" customHeight="1" hidden="1">
      <c r="A18" s="401"/>
      <c r="B18" s="395"/>
      <c r="C18" s="396"/>
      <c r="D18" s="402" t="s">
        <v>332</v>
      </c>
      <c r="E18" s="403"/>
      <c r="F18" s="404" t="s">
        <v>333</v>
      </c>
      <c r="G18" s="405">
        <v>0</v>
      </c>
      <c r="H18" s="405">
        <v>0</v>
      </c>
      <c r="I18" s="405">
        <v>0</v>
      </c>
      <c r="J18" s="406">
        <v>0</v>
      </c>
    </row>
    <row r="19" spans="1:10" ht="18.75" customHeight="1" hidden="1">
      <c r="A19" s="401"/>
      <c r="B19" s="395"/>
      <c r="C19" s="396"/>
      <c r="D19" s="402" t="s">
        <v>334</v>
      </c>
      <c r="E19" s="403"/>
      <c r="F19" s="404" t="s">
        <v>335</v>
      </c>
      <c r="G19" s="405">
        <v>0</v>
      </c>
      <c r="H19" s="405">
        <v>0</v>
      </c>
      <c r="I19" s="405">
        <v>0</v>
      </c>
      <c r="J19" s="406">
        <v>0</v>
      </c>
    </row>
    <row r="20" spans="1:10" ht="18.75" customHeight="1">
      <c r="A20" s="394" t="s">
        <v>318</v>
      </c>
      <c r="B20" s="415"/>
      <c r="C20" s="416" t="s">
        <v>336</v>
      </c>
      <c r="D20" s="416"/>
      <c r="E20" s="417"/>
      <c r="F20" s="418" t="s">
        <v>337</v>
      </c>
      <c r="G20" s="419">
        <f>SUM(G21+G22+G23+G31)</f>
        <v>20507804</v>
      </c>
      <c r="H20" s="419">
        <f>SUM(H21+H22+H23+H31)</f>
        <v>20507804</v>
      </c>
      <c r="I20" s="420">
        <f>SUM(I21+I22+I23+I31)</f>
        <v>8749298</v>
      </c>
      <c r="J20" s="400">
        <f aca="true" t="shared" si="1" ref="J20:J66">SUM($I20/H20)*100</f>
        <v>42.66326126385838</v>
      </c>
    </row>
    <row r="21" spans="1:10" ht="18.75" customHeight="1">
      <c r="A21" s="401" t="s">
        <v>318</v>
      </c>
      <c r="B21" s="408"/>
      <c r="C21" s="409"/>
      <c r="D21" s="421" t="s">
        <v>338</v>
      </c>
      <c r="E21" s="422"/>
      <c r="F21" s="423" t="s">
        <v>339</v>
      </c>
      <c r="G21" s="405">
        <f>3991137+2800</f>
        <v>3993937</v>
      </c>
      <c r="H21" s="405">
        <v>3991437</v>
      </c>
      <c r="I21" s="405">
        <v>1735892</v>
      </c>
      <c r="J21" s="406">
        <f t="shared" si="1"/>
        <v>43.49040207824901</v>
      </c>
    </row>
    <row r="22" spans="1:10" ht="18.75" customHeight="1">
      <c r="A22" s="401" t="s">
        <v>318</v>
      </c>
      <c r="B22" s="408"/>
      <c r="C22" s="409"/>
      <c r="D22" s="421" t="s">
        <v>340</v>
      </c>
      <c r="E22" s="422"/>
      <c r="F22" s="423" t="s">
        <v>341</v>
      </c>
      <c r="G22" s="405">
        <f>1370011+5200</f>
        <v>1375211</v>
      </c>
      <c r="H22" s="405">
        <v>1377711</v>
      </c>
      <c r="I22" s="405">
        <v>564459</v>
      </c>
      <c r="J22" s="406">
        <f t="shared" si="1"/>
        <v>40.97078414848978</v>
      </c>
    </row>
    <row r="23" spans="1:10" ht="18.75" customHeight="1">
      <c r="A23" s="401" t="s">
        <v>318</v>
      </c>
      <c r="B23" s="408"/>
      <c r="C23" s="409"/>
      <c r="D23" s="421" t="s">
        <v>342</v>
      </c>
      <c r="E23" s="422"/>
      <c r="F23" s="423" t="s">
        <v>343</v>
      </c>
      <c r="G23" s="405">
        <f>SUM(G24:G30)</f>
        <v>13262246</v>
      </c>
      <c r="H23" s="405">
        <f>SUM(H24:H30)</f>
        <v>13262246</v>
      </c>
      <c r="I23" s="405">
        <f>SUM(I24:I30)</f>
        <v>5753554</v>
      </c>
      <c r="J23" s="406">
        <f t="shared" si="1"/>
        <v>43.38295338512044</v>
      </c>
    </row>
    <row r="24" spans="1:10" ht="18.75" customHeight="1">
      <c r="A24" s="407" t="s">
        <v>318</v>
      </c>
      <c r="B24" s="408"/>
      <c r="C24" s="409"/>
      <c r="D24" s="410"/>
      <c r="E24" s="411" t="s">
        <v>344</v>
      </c>
      <c r="F24" s="424" t="s">
        <v>345</v>
      </c>
      <c r="G24" s="413">
        <f>750575+1120</f>
        <v>751695</v>
      </c>
      <c r="H24" s="413">
        <f>750575+1120</f>
        <v>751695</v>
      </c>
      <c r="I24" s="425">
        <v>322264</v>
      </c>
      <c r="J24" s="414">
        <f t="shared" si="1"/>
        <v>42.87164341920593</v>
      </c>
    </row>
    <row r="25" spans="1:10" ht="18.75" customHeight="1">
      <c r="A25" s="407" t="s">
        <v>318</v>
      </c>
      <c r="B25" s="408"/>
      <c r="C25" s="409"/>
      <c r="D25" s="410"/>
      <c r="E25" s="411" t="s">
        <v>346</v>
      </c>
      <c r="F25" s="412" t="s">
        <v>347</v>
      </c>
      <c r="G25" s="413">
        <f>7398358+11200</f>
        <v>7409558</v>
      </c>
      <c r="H25" s="413">
        <f>7398358+11200</f>
        <v>7409558</v>
      </c>
      <c r="I25" s="425">
        <v>3221773</v>
      </c>
      <c r="J25" s="414">
        <f t="shared" si="1"/>
        <v>43.48131157081165</v>
      </c>
    </row>
    <row r="26" spans="1:10" ht="18.75" customHeight="1">
      <c r="A26" s="407" t="s">
        <v>318</v>
      </c>
      <c r="B26" s="408"/>
      <c r="C26" s="409"/>
      <c r="D26" s="410"/>
      <c r="E26" s="411" t="s">
        <v>348</v>
      </c>
      <c r="F26" s="426" t="s">
        <v>349</v>
      </c>
      <c r="G26" s="413">
        <f>428905+640</f>
        <v>429545</v>
      </c>
      <c r="H26" s="413">
        <f>428905+640</f>
        <v>429545</v>
      </c>
      <c r="I26" s="425">
        <v>185763</v>
      </c>
      <c r="J26" s="414">
        <f t="shared" si="1"/>
        <v>43.246458461860804</v>
      </c>
    </row>
    <row r="27" spans="1:10" ht="18.75" customHeight="1">
      <c r="A27" s="407" t="s">
        <v>318</v>
      </c>
      <c r="B27" s="408"/>
      <c r="C27" s="409"/>
      <c r="D27" s="410"/>
      <c r="E27" s="411" t="s">
        <v>350</v>
      </c>
      <c r="F27" s="426" t="s">
        <v>351</v>
      </c>
      <c r="G27" s="413">
        <f>1554743+2400</f>
        <v>1557143</v>
      </c>
      <c r="H27" s="413">
        <f>1554743+2400</f>
        <v>1557143</v>
      </c>
      <c r="I27" s="425">
        <v>656020</v>
      </c>
      <c r="J27" s="414">
        <f t="shared" si="1"/>
        <v>42.12972090553019</v>
      </c>
    </row>
    <row r="28" spans="1:10" ht="18.75" customHeight="1">
      <c r="A28" s="407" t="s">
        <v>318</v>
      </c>
      <c r="B28" s="408"/>
      <c r="C28" s="409"/>
      <c r="D28" s="410"/>
      <c r="E28" s="411" t="s">
        <v>352</v>
      </c>
      <c r="F28" s="426" t="s">
        <v>353</v>
      </c>
      <c r="G28" s="413">
        <f>509326+800</f>
        <v>510126</v>
      </c>
      <c r="H28" s="413">
        <f>509326+800</f>
        <v>510126</v>
      </c>
      <c r="I28" s="425">
        <v>216552</v>
      </c>
      <c r="J28" s="414">
        <f t="shared" si="1"/>
        <v>42.450688653391516</v>
      </c>
    </row>
    <row r="29" spans="1:10" ht="18.75" customHeight="1">
      <c r="A29" s="407" t="s">
        <v>318</v>
      </c>
      <c r="B29" s="408"/>
      <c r="C29" s="409"/>
      <c r="D29" s="410"/>
      <c r="E29" s="411" t="s">
        <v>354</v>
      </c>
      <c r="F29" s="426" t="s">
        <v>355</v>
      </c>
      <c r="G29" s="413">
        <f>134047+200</f>
        <v>134247</v>
      </c>
      <c r="H29" s="413">
        <f>134047+200</f>
        <v>134247</v>
      </c>
      <c r="I29" s="425">
        <v>57870</v>
      </c>
      <c r="J29" s="414">
        <f t="shared" si="1"/>
        <v>43.107108538738295</v>
      </c>
    </row>
    <row r="30" spans="1:10" ht="18.75" customHeight="1">
      <c r="A30" s="407" t="s">
        <v>318</v>
      </c>
      <c r="B30" s="408"/>
      <c r="C30" s="409"/>
      <c r="D30" s="410"/>
      <c r="E30" s="411" t="s">
        <v>356</v>
      </c>
      <c r="F30" s="426" t="s">
        <v>357</v>
      </c>
      <c r="G30" s="413">
        <f>2466132+3800</f>
        <v>2469932</v>
      </c>
      <c r="H30" s="413">
        <f>2466132+3800</f>
        <v>2469932</v>
      </c>
      <c r="I30" s="425">
        <v>1093312</v>
      </c>
      <c r="J30" s="414">
        <f t="shared" si="1"/>
        <v>44.26486235248582</v>
      </c>
    </row>
    <row r="31" spans="1:10" ht="18.75" customHeight="1">
      <c r="A31" s="401" t="s">
        <v>318</v>
      </c>
      <c r="B31" s="408"/>
      <c r="C31" s="409"/>
      <c r="D31" s="421" t="s">
        <v>358</v>
      </c>
      <c r="E31" s="427"/>
      <c r="F31" s="428" t="s">
        <v>359</v>
      </c>
      <c r="G31" s="405">
        <v>1876410</v>
      </c>
      <c r="H31" s="405">
        <v>1876410</v>
      </c>
      <c r="I31" s="405">
        <v>695393</v>
      </c>
      <c r="J31" s="406">
        <f t="shared" si="1"/>
        <v>37.05975772885457</v>
      </c>
    </row>
    <row r="32" spans="1:10" ht="18.75" customHeight="1">
      <c r="A32" s="394" t="s">
        <v>318</v>
      </c>
      <c r="B32" s="415"/>
      <c r="C32" s="429" t="s">
        <v>360</v>
      </c>
      <c r="D32" s="416"/>
      <c r="E32" s="430"/>
      <c r="F32" s="418" t="s">
        <v>361</v>
      </c>
      <c r="G32" s="431">
        <f>SUM(G33+G37+G42+G52+G64+G58+G68)</f>
        <v>38624517</v>
      </c>
      <c r="H32" s="431">
        <f>SUM(H33+H37+H42+H52+H64+H58+H68)</f>
        <v>38614897</v>
      </c>
      <c r="I32" s="432">
        <f>SUM(I33+I37+I42+I52+I64+I58+I68)</f>
        <v>17559138</v>
      </c>
      <c r="J32" s="400">
        <f t="shared" si="1"/>
        <v>45.4724455175939</v>
      </c>
    </row>
    <row r="33" spans="1:10" ht="18.75" customHeight="1">
      <c r="A33" s="401" t="s">
        <v>318</v>
      </c>
      <c r="B33" s="433"/>
      <c r="C33" s="434"/>
      <c r="D33" s="402" t="s">
        <v>362</v>
      </c>
      <c r="E33" s="435"/>
      <c r="F33" s="404" t="s">
        <v>363</v>
      </c>
      <c r="G33" s="436">
        <f>SUM(G34:G36)</f>
        <v>192865</v>
      </c>
      <c r="H33" s="436">
        <f>SUM(H34:H36)</f>
        <v>193044</v>
      </c>
      <c r="I33" s="436">
        <f>SUM(I34:I36)</f>
        <v>86117</v>
      </c>
      <c r="J33" s="406">
        <f t="shared" si="1"/>
        <v>44.610037089989845</v>
      </c>
    </row>
    <row r="34" spans="1:10" ht="18.75" customHeight="1">
      <c r="A34" s="407" t="s">
        <v>318</v>
      </c>
      <c r="B34" s="433"/>
      <c r="C34" s="437"/>
      <c r="D34" s="438"/>
      <c r="E34" s="439">
        <v>631001</v>
      </c>
      <c r="F34" s="440" t="s">
        <v>364</v>
      </c>
      <c r="G34" s="441">
        <v>160233</v>
      </c>
      <c r="H34" s="441">
        <v>161442</v>
      </c>
      <c r="I34" s="441">
        <v>80704</v>
      </c>
      <c r="J34" s="414">
        <f t="shared" si="1"/>
        <v>49.989469902503686</v>
      </c>
    </row>
    <row r="35" spans="1:10" ht="18.75" customHeight="1">
      <c r="A35" s="407" t="s">
        <v>318</v>
      </c>
      <c r="B35" s="433"/>
      <c r="C35" s="437"/>
      <c r="D35" s="438"/>
      <c r="E35" s="439">
        <v>631002</v>
      </c>
      <c r="F35" s="440" t="s">
        <v>365</v>
      </c>
      <c r="G35" s="441">
        <v>30000</v>
      </c>
      <c r="H35" s="441">
        <v>30050</v>
      </c>
      <c r="I35" s="441">
        <v>4775</v>
      </c>
      <c r="J35" s="414">
        <f t="shared" si="1"/>
        <v>15.89018302828619</v>
      </c>
    </row>
    <row r="36" spans="1:10" ht="18.75" customHeight="1">
      <c r="A36" s="407" t="s">
        <v>318</v>
      </c>
      <c r="B36" s="433"/>
      <c r="C36" s="437"/>
      <c r="D36" s="438"/>
      <c r="E36" s="439">
        <v>631004</v>
      </c>
      <c r="F36" s="440" t="s">
        <v>366</v>
      </c>
      <c r="G36" s="441">
        <v>2632</v>
      </c>
      <c r="H36" s="441">
        <v>1552</v>
      </c>
      <c r="I36" s="441">
        <v>638</v>
      </c>
      <c r="J36" s="414">
        <f t="shared" si="1"/>
        <v>41.108247422680414</v>
      </c>
    </row>
    <row r="37" spans="1:10" ht="18.75" customHeight="1">
      <c r="A37" s="401" t="s">
        <v>318</v>
      </c>
      <c r="B37" s="433"/>
      <c r="C37" s="434"/>
      <c r="D37" s="402" t="s">
        <v>367</v>
      </c>
      <c r="E37" s="435"/>
      <c r="F37" s="404" t="s">
        <v>368</v>
      </c>
      <c r="G37" s="436">
        <f>SUM(G38:G41)</f>
        <v>13917370</v>
      </c>
      <c r="H37" s="436">
        <f>SUM(H38:H41)</f>
        <v>13835836</v>
      </c>
      <c r="I37" s="436">
        <f>SUM(I38:I41)</f>
        <v>6553805</v>
      </c>
      <c r="J37" s="406">
        <f t="shared" si="1"/>
        <v>47.36833394093426</v>
      </c>
    </row>
    <row r="38" spans="1:10" ht="18.75" customHeight="1">
      <c r="A38" s="407" t="s">
        <v>318</v>
      </c>
      <c r="B38" s="433"/>
      <c r="C38" s="434"/>
      <c r="D38" s="442"/>
      <c r="E38" s="443">
        <v>632001</v>
      </c>
      <c r="F38" s="444" t="s">
        <v>369</v>
      </c>
      <c r="G38" s="441">
        <v>1874826</v>
      </c>
      <c r="H38" s="441">
        <v>1825504</v>
      </c>
      <c r="I38" s="441">
        <v>851442</v>
      </c>
      <c r="J38" s="414">
        <f t="shared" si="1"/>
        <v>46.64147545006749</v>
      </c>
    </row>
    <row r="39" spans="1:10" ht="18.75" customHeight="1">
      <c r="A39" s="407" t="s">
        <v>318</v>
      </c>
      <c r="B39" s="433"/>
      <c r="C39" s="434"/>
      <c r="D39" s="442"/>
      <c r="E39" s="443">
        <v>632002</v>
      </c>
      <c r="F39" s="444" t="s">
        <v>370</v>
      </c>
      <c r="G39" s="441">
        <v>172295</v>
      </c>
      <c r="H39" s="441">
        <v>173045</v>
      </c>
      <c r="I39" s="441">
        <v>65669</v>
      </c>
      <c r="J39" s="414">
        <f t="shared" si="1"/>
        <v>37.949088387413674</v>
      </c>
    </row>
    <row r="40" spans="1:10" ht="18.75" customHeight="1">
      <c r="A40" s="407" t="s">
        <v>318</v>
      </c>
      <c r="B40" s="433"/>
      <c r="C40" s="434"/>
      <c r="D40" s="442"/>
      <c r="E40" s="443">
        <v>632003</v>
      </c>
      <c r="F40" s="445" t="s">
        <v>371</v>
      </c>
      <c r="G40" s="441">
        <v>10091249</v>
      </c>
      <c r="H40" s="441">
        <v>10058287</v>
      </c>
      <c r="I40" s="441">
        <v>4899739</v>
      </c>
      <c r="J40" s="414">
        <f t="shared" si="1"/>
        <v>48.71345389130376</v>
      </c>
    </row>
    <row r="41" spans="1:10" ht="18.75" customHeight="1">
      <c r="A41" s="407" t="s">
        <v>318</v>
      </c>
      <c r="B41" s="433"/>
      <c r="C41" s="434"/>
      <c r="D41" s="442"/>
      <c r="E41" s="443">
        <v>632004</v>
      </c>
      <c r="F41" s="445" t="s">
        <v>372</v>
      </c>
      <c r="G41" s="441">
        <v>1779000</v>
      </c>
      <c r="H41" s="441">
        <v>1779000</v>
      </c>
      <c r="I41" s="441">
        <v>736955</v>
      </c>
      <c r="J41" s="414">
        <f t="shared" si="1"/>
        <v>41.42523889825745</v>
      </c>
    </row>
    <row r="42" spans="1:10" ht="18.75" customHeight="1">
      <c r="A42" s="401" t="s">
        <v>318</v>
      </c>
      <c r="B42" s="433"/>
      <c r="C42" s="434"/>
      <c r="D42" s="402" t="s">
        <v>373</v>
      </c>
      <c r="E42" s="435"/>
      <c r="F42" s="404" t="s">
        <v>374</v>
      </c>
      <c r="G42" s="436">
        <f>SUM(G43:G51)</f>
        <v>1911380</v>
      </c>
      <c r="H42" s="436">
        <f>SUM(H43:H51)</f>
        <v>1961396</v>
      </c>
      <c r="I42" s="436">
        <f>SUM(I43:I51)</f>
        <v>687264</v>
      </c>
      <c r="J42" s="406">
        <f t="shared" si="1"/>
        <v>35.03953306726434</v>
      </c>
    </row>
    <row r="43" spans="1:10" ht="18.75" customHeight="1">
      <c r="A43" s="407" t="s">
        <v>318</v>
      </c>
      <c r="B43" s="433"/>
      <c r="C43" s="434"/>
      <c r="D43" s="446"/>
      <c r="E43" s="447" t="s">
        <v>375</v>
      </c>
      <c r="F43" s="448" t="s">
        <v>376</v>
      </c>
      <c r="G43" s="425">
        <v>126801</v>
      </c>
      <c r="H43" s="425">
        <v>134355</v>
      </c>
      <c r="I43" s="425">
        <v>27444</v>
      </c>
      <c r="J43" s="414">
        <f t="shared" si="1"/>
        <v>20.426482081053923</v>
      </c>
    </row>
    <row r="44" spans="1:10" ht="18.75" customHeight="1">
      <c r="A44" s="407" t="s">
        <v>318</v>
      </c>
      <c r="B44" s="433"/>
      <c r="C44" s="434"/>
      <c r="D44" s="446"/>
      <c r="E44" s="447" t="s">
        <v>377</v>
      </c>
      <c r="F44" s="448" t="s">
        <v>378</v>
      </c>
      <c r="G44" s="425">
        <v>20000</v>
      </c>
      <c r="H44" s="425">
        <v>20023</v>
      </c>
      <c r="I44" s="425">
        <v>7574</v>
      </c>
      <c r="J44" s="414">
        <f t="shared" si="1"/>
        <v>37.82649952554562</v>
      </c>
    </row>
    <row r="45" spans="1:10" ht="18.75" customHeight="1">
      <c r="A45" s="407" t="s">
        <v>318</v>
      </c>
      <c r="B45" s="433"/>
      <c r="C45" s="434"/>
      <c r="D45" s="446"/>
      <c r="E45" s="447" t="s">
        <v>379</v>
      </c>
      <c r="F45" s="448" t="s">
        <v>380</v>
      </c>
      <c r="G45" s="425">
        <v>700</v>
      </c>
      <c r="H45" s="425">
        <v>1112</v>
      </c>
      <c r="I45" s="425">
        <v>515</v>
      </c>
      <c r="J45" s="414">
        <f t="shared" si="1"/>
        <v>46.31294964028777</v>
      </c>
    </row>
    <row r="46" spans="1:10" ht="18.75" customHeight="1">
      <c r="A46" s="407" t="s">
        <v>318</v>
      </c>
      <c r="B46" s="433"/>
      <c r="C46" s="434"/>
      <c r="D46" s="446"/>
      <c r="E46" s="447" t="s">
        <v>381</v>
      </c>
      <c r="F46" s="448" t="s">
        <v>382</v>
      </c>
      <c r="G46" s="425">
        <v>25061</v>
      </c>
      <c r="H46" s="425">
        <v>26906</v>
      </c>
      <c r="I46" s="425">
        <v>3129</v>
      </c>
      <c r="J46" s="414">
        <f t="shared" si="1"/>
        <v>11.629376347283134</v>
      </c>
    </row>
    <row r="47" spans="1:10" ht="18.75" customHeight="1">
      <c r="A47" s="407" t="s">
        <v>318</v>
      </c>
      <c r="B47" s="433"/>
      <c r="C47" s="434"/>
      <c r="D47" s="446"/>
      <c r="E47" s="447" t="s">
        <v>383</v>
      </c>
      <c r="F47" s="448" t="s">
        <v>384</v>
      </c>
      <c r="G47" s="425">
        <v>1666390</v>
      </c>
      <c r="H47" s="425">
        <v>1702198</v>
      </c>
      <c r="I47" s="425">
        <v>632005</v>
      </c>
      <c r="J47" s="414">
        <f t="shared" si="1"/>
        <v>37.12875940401763</v>
      </c>
    </row>
    <row r="48" spans="1:10" ht="18.75" customHeight="1">
      <c r="A48" s="407" t="s">
        <v>318</v>
      </c>
      <c r="B48" s="433"/>
      <c r="C48" s="434"/>
      <c r="D48" s="446"/>
      <c r="E48" s="447" t="s">
        <v>385</v>
      </c>
      <c r="F48" s="448" t="s">
        <v>386</v>
      </c>
      <c r="G48" s="425">
        <v>19912</v>
      </c>
      <c r="H48" s="425">
        <v>20105</v>
      </c>
      <c r="I48" s="425">
        <v>2248</v>
      </c>
      <c r="J48" s="414">
        <f t="shared" si="1"/>
        <v>11.181298184531212</v>
      </c>
    </row>
    <row r="49" spans="1:10" ht="18.75" customHeight="1">
      <c r="A49" s="407" t="s">
        <v>318</v>
      </c>
      <c r="B49" s="433"/>
      <c r="C49" s="434"/>
      <c r="D49" s="446"/>
      <c r="E49" s="447" t="s">
        <v>387</v>
      </c>
      <c r="F49" s="448" t="s">
        <v>388</v>
      </c>
      <c r="G49" s="425">
        <v>12769</v>
      </c>
      <c r="H49" s="425">
        <v>16950</v>
      </c>
      <c r="I49" s="425">
        <v>6055</v>
      </c>
      <c r="J49" s="414">
        <f t="shared" si="1"/>
        <v>35.72271386430678</v>
      </c>
    </row>
    <row r="50" spans="1:10" ht="18.75" customHeight="1">
      <c r="A50" s="407" t="s">
        <v>318</v>
      </c>
      <c r="B50" s="433"/>
      <c r="C50" s="434"/>
      <c r="D50" s="446"/>
      <c r="E50" s="447" t="s">
        <v>389</v>
      </c>
      <c r="F50" s="448" t="s">
        <v>390</v>
      </c>
      <c r="G50" s="425">
        <v>8000</v>
      </c>
      <c r="H50" s="425">
        <v>8000</v>
      </c>
      <c r="I50" s="425">
        <v>0</v>
      </c>
      <c r="J50" s="414">
        <f t="shared" si="1"/>
        <v>0</v>
      </c>
    </row>
    <row r="51" spans="1:10" ht="18.75" customHeight="1">
      <c r="A51" s="407" t="s">
        <v>318</v>
      </c>
      <c r="B51" s="433"/>
      <c r="C51" s="434"/>
      <c r="D51" s="446"/>
      <c r="E51" s="447" t="s">
        <v>391</v>
      </c>
      <c r="F51" s="448" t="s">
        <v>392</v>
      </c>
      <c r="G51" s="425">
        <v>31747</v>
      </c>
      <c r="H51" s="425">
        <v>31747</v>
      </c>
      <c r="I51" s="425">
        <v>8294</v>
      </c>
      <c r="J51" s="414">
        <f t="shared" si="1"/>
        <v>26.125303178253063</v>
      </c>
    </row>
    <row r="52" spans="1:10" ht="18.75" customHeight="1">
      <c r="A52" s="401" t="s">
        <v>318</v>
      </c>
      <c r="B52" s="433"/>
      <c r="C52" s="434"/>
      <c r="D52" s="402" t="s">
        <v>393</v>
      </c>
      <c r="E52" s="435"/>
      <c r="F52" s="404" t="s">
        <v>394</v>
      </c>
      <c r="G52" s="436">
        <f>SUM(G53:G57)</f>
        <v>391465</v>
      </c>
      <c r="H52" s="436">
        <f>SUM(H53:H57)</f>
        <v>413224</v>
      </c>
      <c r="I52" s="436">
        <f>SUM(I53:I57)</f>
        <v>220651</v>
      </c>
      <c r="J52" s="406">
        <f t="shared" si="1"/>
        <v>53.39743093334366</v>
      </c>
    </row>
    <row r="53" spans="1:10" ht="18.75" customHeight="1">
      <c r="A53" s="407" t="s">
        <v>318</v>
      </c>
      <c r="B53" s="433"/>
      <c r="C53" s="434"/>
      <c r="D53" s="442"/>
      <c r="E53" s="443">
        <v>634001</v>
      </c>
      <c r="F53" s="449" t="s">
        <v>395</v>
      </c>
      <c r="G53" s="441">
        <v>236253</v>
      </c>
      <c r="H53" s="441">
        <v>237268</v>
      </c>
      <c r="I53" s="441">
        <v>104308</v>
      </c>
      <c r="J53" s="414">
        <f t="shared" si="1"/>
        <v>43.96210192693494</v>
      </c>
    </row>
    <row r="54" spans="1:10" ht="18.75" customHeight="1">
      <c r="A54" s="407" t="s">
        <v>318</v>
      </c>
      <c r="B54" s="433"/>
      <c r="C54" s="434"/>
      <c r="D54" s="442"/>
      <c r="E54" s="443">
        <v>634002</v>
      </c>
      <c r="F54" s="449" t="s">
        <v>396</v>
      </c>
      <c r="G54" s="441">
        <v>76628</v>
      </c>
      <c r="H54" s="441">
        <v>82843</v>
      </c>
      <c r="I54" s="441">
        <v>43402</v>
      </c>
      <c r="J54" s="414">
        <f t="shared" si="1"/>
        <v>52.39066668276136</v>
      </c>
    </row>
    <row r="55" spans="1:10" ht="18.75" customHeight="1">
      <c r="A55" s="407" t="s">
        <v>318</v>
      </c>
      <c r="B55" s="433"/>
      <c r="C55" s="434"/>
      <c r="D55" s="450"/>
      <c r="E55" s="451" t="s">
        <v>397</v>
      </c>
      <c r="F55" s="448" t="s">
        <v>398</v>
      </c>
      <c r="G55" s="441">
        <v>56251</v>
      </c>
      <c r="H55" s="441">
        <v>56313</v>
      </c>
      <c r="I55" s="441">
        <v>41041</v>
      </c>
      <c r="J55" s="414">
        <f t="shared" si="1"/>
        <v>72.88015200752935</v>
      </c>
    </row>
    <row r="56" spans="1:10" ht="18.75" customHeight="1">
      <c r="A56" s="407" t="s">
        <v>318</v>
      </c>
      <c r="B56" s="433"/>
      <c r="C56" s="434"/>
      <c r="D56" s="450"/>
      <c r="E56" s="443">
        <v>634004</v>
      </c>
      <c r="F56" s="452" t="s">
        <v>399</v>
      </c>
      <c r="G56" s="441">
        <v>15370</v>
      </c>
      <c r="H56" s="441">
        <v>29398</v>
      </c>
      <c r="I56" s="441">
        <v>25360</v>
      </c>
      <c r="J56" s="414">
        <f t="shared" si="1"/>
        <v>86.26437172596775</v>
      </c>
    </row>
    <row r="57" spans="1:10" ht="18.75" customHeight="1">
      <c r="A57" s="407" t="s">
        <v>318</v>
      </c>
      <c r="B57" s="433"/>
      <c r="C57" s="434"/>
      <c r="D57" s="450"/>
      <c r="E57" s="443">
        <v>634005</v>
      </c>
      <c r="F57" s="452" t="s">
        <v>400</v>
      </c>
      <c r="G57" s="441">
        <v>6963</v>
      </c>
      <c r="H57" s="441">
        <v>7402</v>
      </c>
      <c r="I57" s="441">
        <v>6540</v>
      </c>
      <c r="J57" s="414">
        <f t="shared" si="1"/>
        <v>88.3544987841124</v>
      </c>
    </row>
    <row r="58" spans="1:10" ht="18.75" customHeight="1">
      <c r="A58" s="401" t="s">
        <v>318</v>
      </c>
      <c r="B58" s="433"/>
      <c r="C58" s="434"/>
      <c r="D58" s="402" t="s">
        <v>401</v>
      </c>
      <c r="E58" s="453"/>
      <c r="F58" s="404" t="s">
        <v>402</v>
      </c>
      <c r="G58" s="436">
        <f>SUM(G59:G63)</f>
        <v>11036895</v>
      </c>
      <c r="H58" s="436">
        <f>SUM(H59:H63)</f>
        <v>11060503</v>
      </c>
      <c r="I58" s="436">
        <f>SUM(I59:I63)</f>
        <v>5236709</v>
      </c>
      <c r="J58" s="406">
        <f t="shared" si="1"/>
        <v>47.34602938039979</v>
      </c>
    </row>
    <row r="59" spans="1:10" ht="18.75" customHeight="1">
      <c r="A59" s="407" t="s">
        <v>318</v>
      </c>
      <c r="B59" s="433"/>
      <c r="C59" s="434"/>
      <c r="D59" s="442"/>
      <c r="E59" s="443">
        <v>635001</v>
      </c>
      <c r="F59" s="452" t="s">
        <v>403</v>
      </c>
      <c r="G59" s="441">
        <v>26060</v>
      </c>
      <c r="H59" s="441">
        <v>28060</v>
      </c>
      <c r="I59" s="441">
        <v>6969</v>
      </c>
      <c r="J59" s="454">
        <f t="shared" si="1"/>
        <v>24.83606557377049</v>
      </c>
    </row>
    <row r="60" spans="1:10" ht="18.75" customHeight="1">
      <c r="A60" s="407" t="s">
        <v>318</v>
      </c>
      <c r="B60" s="433"/>
      <c r="C60" s="434"/>
      <c r="D60" s="442"/>
      <c r="E60" s="443">
        <v>635002</v>
      </c>
      <c r="F60" s="452" t="s">
        <v>404</v>
      </c>
      <c r="G60" s="441">
        <v>10693510</v>
      </c>
      <c r="H60" s="441">
        <v>10693510</v>
      </c>
      <c r="I60" s="441">
        <v>5153001</v>
      </c>
      <c r="J60" s="454">
        <f t="shared" si="1"/>
        <v>48.18811596940574</v>
      </c>
    </row>
    <row r="61" spans="1:10" ht="18.75" customHeight="1">
      <c r="A61" s="407" t="s">
        <v>318</v>
      </c>
      <c r="B61" s="433"/>
      <c r="C61" s="434"/>
      <c r="D61" s="442"/>
      <c r="E61" s="443">
        <v>635003</v>
      </c>
      <c r="F61" s="452" t="s">
        <v>405</v>
      </c>
      <c r="G61" s="441">
        <v>3100</v>
      </c>
      <c r="H61" s="441">
        <v>3100</v>
      </c>
      <c r="I61" s="441">
        <v>446</v>
      </c>
      <c r="J61" s="454">
        <f t="shared" si="1"/>
        <v>14.387096774193548</v>
      </c>
    </row>
    <row r="62" spans="1:10" ht="18.75" customHeight="1">
      <c r="A62" s="407" t="s">
        <v>318</v>
      </c>
      <c r="B62" s="433"/>
      <c r="C62" s="434"/>
      <c r="D62" s="442"/>
      <c r="E62" s="443">
        <v>635004</v>
      </c>
      <c r="F62" s="452" t="s">
        <v>406</v>
      </c>
      <c r="G62" s="441">
        <v>133133</v>
      </c>
      <c r="H62" s="441">
        <v>134068</v>
      </c>
      <c r="I62" s="441">
        <v>43095</v>
      </c>
      <c r="J62" s="454">
        <f t="shared" si="1"/>
        <v>32.14413581167766</v>
      </c>
    </row>
    <row r="63" spans="1:10" ht="18.75" customHeight="1">
      <c r="A63" s="407" t="s">
        <v>318</v>
      </c>
      <c r="B63" s="433"/>
      <c r="C63" s="434"/>
      <c r="D63" s="442"/>
      <c r="E63" s="443">
        <v>635006</v>
      </c>
      <c r="F63" s="449" t="s">
        <v>407</v>
      </c>
      <c r="G63" s="441">
        <v>181092</v>
      </c>
      <c r="H63" s="441">
        <v>201765</v>
      </c>
      <c r="I63" s="441">
        <v>33198</v>
      </c>
      <c r="J63" s="454">
        <f t="shared" si="1"/>
        <v>16.453795256858225</v>
      </c>
    </row>
    <row r="64" spans="1:10" ht="18.75" customHeight="1">
      <c r="A64" s="401" t="s">
        <v>318</v>
      </c>
      <c r="B64" s="433"/>
      <c r="C64" s="434"/>
      <c r="D64" s="402" t="s">
        <v>408</v>
      </c>
      <c r="E64" s="435"/>
      <c r="F64" s="404" t="s">
        <v>409</v>
      </c>
      <c r="G64" s="436">
        <f>SUM(G65:G67)</f>
        <v>2406792</v>
      </c>
      <c r="H64" s="436">
        <f>SUM(H65:H67)</f>
        <v>2382379</v>
      </c>
      <c r="I64" s="436">
        <f>SUM(I65:I67)</f>
        <v>1180838</v>
      </c>
      <c r="J64" s="406">
        <f t="shared" si="1"/>
        <v>49.56549734530064</v>
      </c>
    </row>
    <row r="65" spans="1:10" ht="18.75" customHeight="1">
      <c r="A65" s="407" t="s">
        <v>318</v>
      </c>
      <c r="B65" s="433"/>
      <c r="C65" s="434"/>
      <c r="D65" s="455"/>
      <c r="E65" s="443">
        <v>636001</v>
      </c>
      <c r="F65" s="456" t="s">
        <v>410</v>
      </c>
      <c r="G65" s="441">
        <f>2396625-110</f>
        <v>2396515</v>
      </c>
      <c r="H65" s="441">
        <v>2365407</v>
      </c>
      <c r="I65" s="441">
        <v>1173888</v>
      </c>
      <c r="J65" s="414">
        <f t="shared" si="1"/>
        <v>49.627315721987806</v>
      </c>
    </row>
    <row r="66" spans="1:10" ht="18" customHeight="1">
      <c r="A66" s="407" t="s">
        <v>318</v>
      </c>
      <c r="B66" s="433"/>
      <c r="C66" s="434"/>
      <c r="D66" s="455"/>
      <c r="E66" s="443">
        <v>636002</v>
      </c>
      <c r="F66" s="456" t="s">
        <v>411</v>
      </c>
      <c r="G66" s="441">
        <f>10167+110</f>
        <v>10277</v>
      </c>
      <c r="H66" s="441">
        <v>16972</v>
      </c>
      <c r="I66" s="441">
        <v>6950</v>
      </c>
      <c r="J66" s="414">
        <f t="shared" si="1"/>
        <v>40.949799670044776</v>
      </c>
    </row>
    <row r="67" spans="1:10" s="465" customFormat="1" ht="21" customHeight="1" hidden="1">
      <c r="A67" s="457" t="s">
        <v>318</v>
      </c>
      <c r="B67" s="458"/>
      <c r="C67" s="459"/>
      <c r="D67" s="460"/>
      <c r="E67" s="461">
        <v>636005</v>
      </c>
      <c r="F67" s="462" t="s">
        <v>412</v>
      </c>
      <c r="G67" s="463">
        <v>0</v>
      </c>
      <c r="H67" s="463">
        <v>0</v>
      </c>
      <c r="I67" s="441">
        <v>0</v>
      </c>
      <c r="J67" s="464">
        <v>0</v>
      </c>
    </row>
    <row r="68" spans="1:10" ht="18.75" customHeight="1">
      <c r="A68" s="401" t="s">
        <v>318</v>
      </c>
      <c r="B68" s="433"/>
      <c r="C68" s="434"/>
      <c r="D68" s="402" t="s">
        <v>413</v>
      </c>
      <c r="E68" s="435"/>
      <c r="F68" s="404" t="s">
        <v>414</v>
      </c>
      <c r="G68" s="436">
        <f>SUM(G69:G86)</f>
        <v>8767750</v>
      </c>
      <c r="H68" s="436">
        <f>SUM(H69:H86)</f>
        <v>8768515</v>
      </c>
      <c r="I68" s="436">
        <f>SUM(I69:I86)</f>
        <v>3593754</v>
      </c>
      <c r="J68" s="406">
        <f aca="true" t="shared" si="2" ref="J68:J95">SUM($I68/H68)*100</f>
        <v>40.98475055354299</v>
      </c>
    </row>
    <row r="69" spans="1:10" ht="18.75" customHeight="1">
      <c r="A69" s="407" t="s">
        <v>318</v>
      </c>
      <c r="B69" s="433"/>
      <c r="C69" s="434"/>
      <c r="D69" s="446"/>
      <c r="E69" s="447" t="s">
        <v>415</v>
      </c>
      <c r="F69" s="448" t="s">
        <v>416</v>
      </c>
      <c r="G69" s="441">
        <v>67444</v>
      </c>
      <c r="H69" s="441">
        <v>69920</v>
      </c>
      <c r="I69" s="441">
        <v>14677</v>
      </c>
      <c r="J69" s="454">
        <f t="shared" si="2"/>
        <v>20.991132723112127</v>
      </c>
    </row>
    <row r="70" spans="1:10" ht="18.75" customHeight="1">
      <c r="A70" s="407" t="s">
        <v>318</v>
      </c>
      <c r="B70" s="433"/>
      <c r="C70" s="434"/>
      <c r="D70" s="446"/>
      <c r="E70" s="447" t="s">
        <v>417</v>
      </c>
      <c r="F70" s="448" t="s">
        <v>418</v>
      </c>
      <c r="G70" s="441">
        <v>8678</v>
      </c>
      <c r="H70" s="441">
        <v>8700</v>
      </c>
      <c r="I70" s="441">
        <v>457</v>
      </c>
      <c r="J70" s="454">
        <f t="shared" si="2"/>
        <v>5.252873563218391</v>
      </c>
    </row>
    <row r="71" spans="1:10" ht="18.75" customHeight="1">
      <c r="A71" s="407" t="s">
        <v>318</v>
      </c>
      <c r="B71" s="433"/>
      <c r="C71" s="434"/>
      <c r="D71" s="446"/>
      <c r="E71" s="447" t="s">
        <v>419</v>
      </c>
      <c r="F71" s="448" t="s">
        <v>420</v>
      </c>
      <c r="G71" s="441">
        <v>1368545</v>
      </c>
      <c r="H71" s="441">
        <v>1359251</v>
      </c>
      <c r="I71" s="441">
        <v>444382</v>
      </c>
      <c r="J71" s="454">
        <f t="shared" si="2"/>
        <v>32.69315233168856</v>
      </c>
    </row>
    <row r="72" spans="1:10" ht="18.75" customHeight="1">
      <c r="A72" s="407" t="s">
        <v>318</v>
      </c>
      <c r="B72" s="433"/>
      <c r="C72" s="434"/>
      <c r="D72" s="446"/>
      <c r="E72" s="447" t="s">
        <v>421</v>
      </c>
      <c r="F72" s="448" t="s">
        <v>422</v>
      </c>
      <c r="G72" s="441">
        <v>1400155</v>
      </c>
      <c r="H72" s="441">
        <v>1405625</v>
      </c>
      <c r="I72" s="441">
        <v>541968</v>
      </c>
      <c r="J72" s="454">
        <f t="shared" si="2"/>
        <v>38.55708314806581</v>
      </c>
    </row>
    <row r="73" spans="1:10" ht="18.75" customHeight="1">
      <c r="A73" s="407" t="s">
        <v>318</v>
      </c>
      <c r="B73" s="433"/>
      <c r="C73" s="434"/>
      <c r="D73" s="446"/>
      <c r="E73" s="447" t="s">
        <v>423</v>
      </c>
      <c r="F73" s="448" t="s">
        <v>363</v>
      </c>
      <c r="G73" s="441">
        <v>505</v>
      </c>
      <c r="H73" s="441">
        <v>725</v>
      </c>
      <c r="I73" s="441">
        <v>240</v>
      </c>
      <c r="J73" s="454">
        <f t="shared" si="2"/>
        <v>33.10344827586207</v>
      </c>
    </row>
    <row r="74" spans="1:10" s="471" customFormat="1" ht="18" customHeight="1">
      <c r="A74" s="466" t="s">
        <v>318</v>
      </c>
      <c r="B74" s="467"/>
      <c r="C74" s="434"/>
      <c r="D74" s="468"/>
      <c r="E74" s="469" t="s">
        <v>424</v>
      </c>
      <c r="F74" s="470" t="s">
        <v>425</v>
      </c>
      <c r="G74" s="441">
        <v>12100</v>
      </c>
      <c r="H74" s="441">
        <v>12100</v>
      </c>
      <c r="I74" s="441">
        <v>12061</v>
      </c>
      <c r="J74" s="454">
        <f t="shared" si="2"/>
        <v>99.67768595041322</v>
      </c>
    </row>
    <row r="75" spans="1:10" ht="18.75" customHeight="1">
      <c r="A75" s="407" t="s">
        <v>318</v>
      </c>
      <c r="B75" s="433"/>
      <c r="C75" s="434"/>
      <c r="D75" s="446"/>
      <c r="E75" s="447" t="s">
        <v>426</v>
      </c>
      <c r="F75" s="448" t="s">
        <v>427</v>
      </c>
      <c r="G75" s="441">
        <v>13374</v>
      </c>
      <c r="H75" s="441">
        <v>16966</v>
      </c>
      <c r="I75" s="441">
        <v>6754</v>
      </c>
      <c r="J75" s="454">
        <f t="shared" si="2"/>
        <v>39.80902982435459</v>
      </c>
    </row>
    <row r="76" spans="1:10" ht="18.75" customHeight="1">
      <c r="A76" s="407" t="s">
        <v>318</v>
      </c>
      <c r="B76" s="433"/>
      <c r="C76" s="434"/>
      <c r="D76" s="446"/>
      <c r="E76" s="447" t="s">
        <v>428</v>
      </c>
      <c r="F76" s="448" t="s">
        <v>429</v>
      </c>
      <c r="G76" s="441">
        <v>1321624</v>
      </c>
      <c r="H76" s="441">
        <v>1337462</v>
      </c>
      <c r="I76" s="441">
        <v>677477</v>
      </c>
      <c r="J76" s="454">
        <f t="shared" si="2"/>
        <v>50.65392512086325</v>
      </c>
    </row>
    <row r="77" spans="1:10" ht="18.75" customHeight="1">
      <c r="A77" s="407" t="s">
        <v>318</v>
      </c>
      <c r="B77" s="433"/>
      <c r="C77" s="434"/>
      <c r="D77" s="446"/>
      <c r="E77" s="447" t="s">
        <v>430</v>
      </c>
      <c r="F77" s="448" t="s">
        <v>431</v>
      </c>
      <c r="G77" s="441">
        <v>1822452</v>
      </c>
      <c r="H77" s="441">
        <v>1802813</v>
      </c>
      <c r="I77" s="441">
        <v>878302</v>
      </c>
      <c r="J77" s="454">
        <f t="shared" si="2"/>
        <v>48.71841949220468</v>
      </c>
    </row>
    <row r="78" spans="1:10" ht="18.75" customHeight="1">
      <c r="A78" s="407" t="s">
        <v>318</v>
      </c>
      <c r="B78" s="433"/>
      <c r="C78" s="434"/>
      <c r="D78" s="446"/>
      <c r="E78" s="447" t="s">
        <v>432</v>
      </c>
      <c r="F78" s="448" t="s">
        <v>433</v>
      </c>
      <c r="G78" s="441">
        <v>24016</v>
      </c>
      <c r="H78" s="441">
        <v>23506</v>
      </c>
      <c r="I78" s="441">
        <v>8315</v>
      </c>
      <c r="J78" s="454">
        <f t="shared" si="2"/>
        <v>35.37394707734195</v>
      </c>
    </row>
    <row r="79" spans="1:10" ht="18.75" customHeight="1">
      <c r="A79" s="407" t="s">
        <v>318</v>
      </c>
      <c r="B79" s="433"/>
      <c r="C79" s="434"/>
      <c r="D79" s="446"/>
      <c r="E79" s="447" t="s">
        <v>434</v>
      </c>
      <c r="F79" s="448" t="s">
        <v>435</v>
      </c>
      <c r="G79" s="441">
        <v>687472</v>
      </c>
      <c r="H79" s="441">
        <v>687472</v>
      </c>
      <c r="I79" s="472">
        <v>294966</v>
      </c>
      <c r="J79" s="454">
        <f t="shared" si="2"/>
        <v>42.90589289454697</v>
      </c>
    </row>
    <row r="80" spans="1:10" ht="18.75" customHeight="1">
      <c r="A80" s="407" t="s">
        <v>318</v>
      </c>
      <c r="B80" s="433"/>
      <c r="C80" s="434"/>
      <c r="D80" s="446"/>
      <c r="E80" s="447" t="s">
        <v>436</v>
      </c>
      <c r="F80" s="448" t="s">
        <v>437</v>
      </c>
      <c r="G80" s="441">
        <v>5300</v>
      </c>
      <c r="H80" s="441">
        <v>5300</v>
      </c>
      <c r="I80" s="441">
        <v>2586</v>
      </c>
      <c r="J80" s="454">
        <f t="shared" si="2"/>
        <v>48.79245283018868</v>
      </c>
    </row>
    <row r="81" spans="1:10" ht="18.75" customHeight="1">
      <c r="A81" s="407" t="s">
        <v>318</v>
      </c>
      <c r="B81" s="433"/>
      <c r="C81" s="434"/>
      <c r="D81" s="446"/>
      <c r="E81" s="447" t="s">
        <v>438</v>
      </c>
      <c r="F81" s="448" t="s">
        <v>439</v>
      </c>
      <c r="G81" s="441">
        <v>87790</v>
      </c>
      <c r="H81" s="441">
        <v>87790</v>
      </c>
      <c r="I81" s="441">
        <v>43692</v>
      </c>
      <c r="J81" s="454">
        <f t="shared" si="2"/>
        <v>49.76876637430232</v>
      </c>
    </row>
    <row r="82" spans="1:10" ht="18.75" customHeight="1">
      <c r="A82" s="407" t="s">
        <v>318</v>
      </c>
      <c r="B82" s="433"/>
      <c r="C82" s="434"/>
      <c r="D82" s="446"/>
      <c r="E82" s="447" t="s">
        <v>440</v>
      </c>
      <c r="F82" s="448" t="s">
        <v>441</v>
      </c>
      <c r="G82" s="441">
        <v>120860</v>
      </c>
      <c r="H82" s="441">
        <v>119834</v>
      </c>
      <c r="I82" s="441">
        <v>27622</v>
      </c>
      <c r="J82" s="454">
        <f t="shared" si="2"/>
        <v>23.0502194702672</v>
      </c>
    </row>
    <row r="83" spans="1:10" ht="18.75" customHeight="1">
      <c r="A83" s="407" t="s">
        <v>442</v>
      </c>
      <c r="B83" s="433"/>
      <c r="C83" s="434"/>
      <c r="D83" s="446"/>
      <c r="E83" s="447" t="s">
        <v>443</v>
      </c>
      <c r="F83" s="448" t="s">
        <v>444</v>
      </c>
      <c r="G83" s="441">
        <v>0</v>
      </c>
      <c r="H83" s="441">
        <v>1410</v>
      </c>
      <c r="I83" s="441">
        <v>1010</v>
      </c>
      <c r="J83" s="454">
        <f t="shared" si="2"/>
        <v>71.63120567375887</v>
      </c>
    </row>
    <row r="84" spans="1:10" ht="18.75" customHeight="1">
      <c r="A84" s="407" t="s">
        <v>318</v>
      </c>
      <c r="B84" s="433"/>
      <c r="C84" s="434"/>
      <c r="D84" s="446"/>
      <c r="E84" s="447" t="s">
        <v>445</v>
      </c>
      <c r="F84" s="448" t="s">
        <v>446</v>
      </c>
      <c r="G84" s="441">
        <v>50000</v>
      </c>
      <c r="H84" s="441">
        <v>50000</v>
      </c>
      <c r="I84" s="441">
        <v>10426</v>
      </c>
      <c r="J84" s="454">
        <f t="shared" si="2"/>
        <v>20.852</v>
      </c>
    </row>
    <row r="85" spans="1:10" ht="18.75" customHeight="1">
      <c r="A85" s="407" t="s">
        <v>318</v>
      </c>
      <c r="B85" s="433"/>
      <c r="C85" s="434"/>
      <c r="D85" s="446"/>
      <c r="E85" s="447" t="s">
        <v>447</v>
      </c>
      <c r="F85" s="448" t="s">
        <v>448</v>
      </c>
      <c r="G85" s="441">
        <v>1670000</v>
      </c>
      <c r="H85" s="441">
        <v>1670000</v>
      </c>
      <c r="I85" s="441">
        <v>548545</v>
      </c>
      <c r="J85" s="454">
        <f t="shared" si="2"/>
        <v>32.84700598802395</v>
      </c>
    </row>
    <row r="86" spans="1:10" ht="18.75" customHeight="1">
      <c r="A86" s="407" t="s">
        <v>318</v>
      </c>
      <c r="B86" s="433"/>
      <c r="C86" s="434"/>
      <c r="D86" s="446"/>
      <c r="E86" s="447" t="s">
        <v>449</v>
      </c>
      <c r="F86" s="448" t="s">
        <v>450</v>
      </c>
      <c r="G86" s="441">
        <v>107435</v>
      </c>
      <c r="H86" s="441">
        <v>109641</v>
      </c>
      <c r="I86" s="441">
        <v>80274</v>
      </c>
      <c r="J86" s="454">
        <f t="shared" si="2"/>
        <v>73.21531179029742</v>
      </c>
    </row>
    <row r="87" spans="1:10" ht="18.75" customHeight="1">
      <c r="A87" s="394" t="s">
        <v>318</v>
      </c>
      <c r="B87" s="415"/>
      <c r="C87" s="429" t="s">
        <v>451</v>
      </c>
      <c r="D87" s="416"/>
      <c r="E87" s="430"/>
      <c r="F87" s="418" t="s">
        <v>452</v>
      </c>
      <c r="G87" s="473">
        <f>SUM(G88+G94)</f>
        <v>893679</v>
      </c>
      <c r="H87" s="473">
        <f>SUM(H88+H94)</f>
        <v>903299</v>
      </c>
      <c r="I87" s="473">
        <f>SUM(I88+I94)</f>
        <v>380839</v>
      </c>
      <c r="J87" s="400">
        <f t="shared" si="2"/>
        <v>42.16090131838959</v>
      </c>
    </row>
    <row r="88" spans="1:10" ht="18.75" customHeight="1">
      <c r="A88" s="401" t="s">
        <v>318</v>
      </c>
      <c r="B88" s="433"/>
      <c r="C88" s="434"/>
      <c r="D88" s="402" t="s">
        <v>453</v>
      </c>
      <c r="E88" s="435"/>
      <c r="F88" s="404" t="s">
        <v>454</v>
      </c>
      <c r="G88" s="436">
        <f>SUM(G89:G93)</f>
        <v>851679</v>
      </c>
      <c r="H88" s="436">
        <f>SUM(H89:H93)</f>
        <v>861299</v>
      </c>
      <c r="I88" s="436">
        <f>SUM(I89:I93)</f>
        <v>340654</v>
      </c>
      <c r="J88" s="406">
        <f t="shared" si="2"/>
        <v>39.55118954044995</v>
      </c>
    </row>
    <row r="89" spans="1:10" ht="18.75" customHeight="1">
      <c r="A89" s="407" t="s">
        <v>318</v>
      </c>
      <c r="B89" s="433"/>
      <c r="C89" s="434"/>
      <c r="D89" s="446"/>
      <c r="E89" s="447" t="s">
        <v>455</v>
      </c>
      <c r="F89" s="448" t="s">
        <v>456</v>
      </c>
      <c r="G89" s="441">
        <f>224050</f>
        <v>224050</v>
      </c>
      <c r="H89" s="441">
        <v>232785</v>
      </c>
      <c r="I89" s="472">
        <v>109135</v>
      </c>
      <c r="J89" s="414">
        <f t="shared" si="2"/>
        <v>46.88231630044891</v>
      </c>
    </row>
    <row r="90" spans="1:10" ht="18.75" customHeight="1">
      <c r="A90" s="407" t="s">
        <v>318</v>
      </c>
      <c r="B90" s="433"/>
      <c r="C90" s="434"/>
      <c r="D90" s="446"/>
      <c r="E90" s="447" t="s">
        <v>457</v>
      </c>
      <c r="F90" s="448" t="s">
        <v>458</v>
      </c>
      <c r="G90" s="441">
        <f>45000+275490</f>
        <v>320490</v>
      </c>
      <c r="H90" s="441">
        <v>318375</v>
      </c>
      <c r="I90" s="472">
        <v>33756</v>
      </c>
      <c r="J90" s="414">
        <f t="shared" si="2"/>
        <v>10.602591283863369</v>
      </c>
    </row>
    <row r="91" spans="1:10" ht="18.75" customHeight="1">
      <c r="A91" s="407" t="s">
        <v>318</v>
      </c>
      <c r="B91" s="433"/>
      <c r="C91" s="434"/>
      <c r="D91" s="446"/>
      <c r="E91" s="447" t="s">
        <v>459</v>
      </c>
      <c r="F91" s="448" t="s">
        <v>460</v>
      </c>
      <c r="G91" s="441">
        <f>11000+11000</f>
        <v>22000</v>
      </c>
      <c r="H91" s="441">
        <f>11000+11000</f>
        <v>22000</v>
      </c>
      <c r="I91" s="472">
        <v>7434</v>
      </c>
      <c r="J91" s="414">
        <f t="shared" si="2"/>
        <v>33.790909090909096</v>
      </c>
    </row>
    <row r="92" spans="1:10" ht="18.75" customHeight="1">
      <c r="A92" s="407" t="s">
        <v>318</v>
      </c>
      <c r="B92" s="433"/>
      <c r="C92" s="434"/>
      <c r="D92" s="446"/>
      <c r="E92" s="447" t="s">
        <v>461</v>
      </c>
      <c r="F92" s="448" t="s">
        <v>462</v>
      </c>
      <c r="G92" s="441">
        <f>90000+195139</f>
        <v>285139</v>
      </c>
      <c r="H92" s="441">
        <v>288139</v>
      </c>
      <c r="I92" s="472">
        <v>190329</v>
      </c>
      <c r="J92" s="414">
        <f t="shared" si="2"/>
        <v>66.0545778252857</v>
      </c>
    </row>
    <row r="93" spans="1:10" ht="18.75" customHeight="1" hidden="1">
      <c r="A93" s="407" t="s">
        <v>318</v>
      </c>
      <c r="B93" s="433"/>
      <c r="C93" s="434"/>
      <c r="D93" s="446"/>
      <c r="E93" s="447" t="s">
        <v>463</v>
      </c>
      <c r="F93" s="448" t="s">
        <v>464</v>
      </c>
      <c r="G93" s="441">
        <v>0</v>
      </c>
      <c r="H93" s="441">
        <v>0</v>
      </c>
      <c r="I93" s="441">
        <v>0</v>
      </c>
      <c r="J93" s="414" t="e">
        <f t="shared" si="2"/>
        <v>#DIV/0!</v>
      </c>
    </row>
    <row r="94" spans="1:10" ht="18.75" customHeight="1">
      <c r="A94" s="401" t="s">
        <v>318</v>
      </c>
      <c r="B94" s="433"/>
      <c r="C94" s="434"/>
      <c r="D94" s="402" t="s">
        <v>465</v>
      </c>
      <c r="E94" s="447"/>
      <c r="F94" s="404" t="s">
        <v>466</v>
      </c>
      <c r="G94" s="436">
        <f>SUM(G95)</f>
        <v>42000</v>
      </c>
      <c r="H94" s="436">
        <f>SUM(H95)</f>
        <v>42000</v>
      </c>
      <c r="I94" s="436">
        <f>SUM(I95)</f>
        <v>40185</v>
      </c>
      <c r="J94" s="406">
        <f t="shared" si="2"/>
        <v>95.67857142857143</v>
      </c>
    </row>
    <row r="95" spans="1:10" ht="18.75" customHeight="1" thickBot="1">
      <c r="A95" s="474" t="s">
        <v>318</v>
      </c>
      <c r="B95" s="475"/>
      <c r="C95" s="476"/>
      <c r="D95" s="477"/>
      <c r="E95" s="478" t="s">
        <v>467</v>
      </c>
      <c r="F95" s="479" t="s">
        <v>468</v>
      </c>
      <c r="G95" s="480">
        <v>42000</v>
      </c>
      <c r="H95" s="480">
        <v>42000</v>
      </c>
      <c r="I95" s="480">
        <v>40185</v>
      </c>
      <c r="J95" s="481">
        <f t="shared" si="2"/>
        <v>95.67857142857143</v>
      </c>
    </row>
    <row r="96" spans="2:6" ht="12.75">
      <c r="B96" s="482"/>
      <c r="C96" s="482"/>
      <c r="D96" s="482"/>
      <c r="E96" s="482"/>
      <c r="F96" s="482"/>
    </row>
    <row r="97" spans="2:9" ht="12.75">
      <c r="B97" s="482"/>
      <c r="C97" s="482"/>
      <c r="D97" s="482"/>
      <c r="E97" s="482"/>
      <c r="F97" s="482"/>
      <c r="I97" s="483"/>
    </row>
    <row r="98" spans="2:6" ht="12.75">
      <c r="B98" s="482"/>
      <c r="C98" s="482"/>
      <c r="D98" s="482"/>
      <c r="E98" s="482"/>
      <c r="F98" s="482"/>
    </row>
    <row r="99" spans="2:6" ht="12.75">
      <c r="B99" s="482"/>
      <c r="C99" s="482"/>
      <c r="D99" s="482"/>
      <c r="E99" s="482"/>
      <c r="F99" s="482"/>
    </row>
    <row r="100" spans="2:6" ht="12.75">
      <c r="B100" s="482"/>
      <c r="C100" s="482"/>
      <c r="D100" s="482"/>
      <c r="E100" s="482"/>
      <c r="F100" s="482"/>
    </row>
    <row r="101" spans="2:6" ht="12.75">
      <c r="B101" s="482"/>
      <c r="C101" s="482"/>
      <c r="D101" s="482"/>
      <c r="E101" s="482"/>
      <c r="F101" s="482"/>
    </row>
    <row r="102" spans="2:6" ht="12.75">
      <c r="B102" s="482"/>
      <c r="C102" s="482"/>
      <c r="D102" s="482"/>
      <c r="E102" s="482"/>
      <c r="F102" s="482"/>
    </row>
    <row r="103" spans="2:6" ht="12.75">
      <c r="B103" s="482"/>
      <c r="C103" s="482"/>
      <c r="D103" s="482"/>
      <c r="E103" s="482"/>
      <c r="F103" s="482"/>
    </row>
    <row r="104" spans="2:6" ht="12.75">
      <c r="B104" s="482"/>
      <c r="C104" s="482"/>
      <c r="D104" s="482"/>
      <c r="E104" s="482"/>
      <c r="F104" s="482"/>
    </row>
    <row r="105" spans="2:6" ht="12.75">
      <c r="B105" s="482"/>
      <c r="C105" s="482"/>
      <c r="D105" s="482"/>
      <c r="E105" s="482"/>
      <c r="F105" s="482"/>
    </row>
    <row r="106" spans="2:6" ht="12.75">
      <c r="B106" s="482"/>
      <c r="C106" s="482"/>
      <c r="D106" s="482"/>
      <c r="E106" s="482"/>
      <c r="F106" s="482"/>
    </row>
    <row r="107" spans="2:6" ht="12.75">
      <c r="B107" s="482"/>
      <c r="C107" s="482"/>
      <c r="D107" s="482"/>
      <c r="E107" s="482"/>
      <c r="F107" s="482"/>
    </row>
    <row r="108" spans="2:6" ht="12.75">
      <c r="B108" s="482"/>
      <c r="C108" s="482"/>
      <c r="D108" s="482"/>
      <c r="E108" s="482"/>
      <c r="F108" s="482"/>
    </row>
    <row r="109" spans="2:6" ht="12.75">
      <c r="B109" s="482"/>
      <c r="C109" s="482"/>
      <c r="D109" s="482"/>
      <c r="E109" s="482"/>
      <c r="F109" s="482"/>
    </row>
    <row r="110" spans="2:6" ht="12.75">
      <c r="B110" s="482"/>
      <c r="C110" s="482"/>
      <c r="D110" s="482"/>
      <c r="E110" s="482"/>
      <c r="F110" s="482"/>
    </row>
    <row r="111" spans="2:6" ht="12.75">
      <c r="B111" s="482"/>
      <c r="C111" s="482"/>
      <c r="D111" s="482"/>
      <c r="E111" s="482"/>
      <c r="F111" s="482"/>
    </row>
    <row r="112" spans="2:6" ht="12.75">
      <c r="B112" s="482"/>
      <c r="C112" s="482"/>
      <c r="D112" s="482"/>
      <c r="E112" s="482"/>
      <c r="F112" s="482"/>
    </row>
    <row r="113" spans="2:6" ht="12.75">
      <c r="B113" s="482"/>
      <c r="C113" s="482"/>
      <c r="D113" s="482"/>
      <c r="E113" s="482"/>
      <c r="F113" s="482"/>
    </row>
    <row r="114" spans="2:6" ht="12.75">
      <c r="B114" s="482"/>
      <c r="C114" s="482"/>
      <c r="D114" s="482"/>
      <c r="E114" s="482"/>
      <c r="F114" s="482"/>
    </row>
    <row r="115" spans="2:6" ht="12.75">
      <c r="B115" s="482"/>
      <c r="C115" s="482"/>
      <c r="D115" s="482"/>
      <c r="E115" s="482"/>
      <c r="F115" s="482"/>
    </row>
    <row r="116" spans="2:6" ht="12.75">
      <c r="B116" s="482"/>
      <c r="C116" s="482"/>
      <c r="D116" s="482"/>
      <c r="E116" s="482"/>
      <c r="F116" s="482"/>
    </row>
    <row r="117" spans="2:6" ht="12.75">
      <c r="B117" s="482"/>
      <c r="C117" s="482"/>
      <c r="D117" s="482"/>
      <c r="E117" s="482"/>
      <c r="F117" s="482"/>
    </row>
    <row r="118" spans="2:6" ht="12.75">
      <c r="B118" s="482"/>
      <c r="C118" s="482"/>
      <c r="D118" s="482"/>
      <c r="E118" s="482"/>
      <c r="F118" s="482"/>
    </row>
    <row r="119" spans="2:6" ht="12.75">
      <c r="B119" s="482"/>
      <c r="C119" s="482"/>
      <c r="D119" s="482"/>
      <c r="E119" s="482"/>
      <c r="F119" s="482"/>
    </row>
    <row r="120" spans="2:6" ht="12.75">
      <c r="B120" s="482"/>
      <c r="C120" s="482"/>
      <c r="D120" s="482"/>
      <c r="E120" s="482"/>
      <c r="F120" s="482"/>
    </row>
    <row r="121" spans="2:6" ht="12.75">
      <c r="B121" s="482"/>
      <c r="C121" s="482"/>
      <c r="D121" s="482"/>
      <c r="E121" s="482"/>
      <c r="F121" s="482"/>
    </row>
    <row r="122" spans="2:6" ht="12.75">
      <c r="B122" s="482"/>
      <c r="C122" s="482"/>
      <c r="D122" s="482"/>
      <c r="E122" s="482"/>
      <c r="F122" s="482"/>
    </row>
    <row r="123" spans="2:6" ht="12.75">
      <c r="B123" s="482"/>
      <c r="C123" s="482"/>
      <c r="D123" s="482"/>
      <c r="E123" s="482"/>
      <c r="F123" s="482"/>
    </row>
    <row r="124" spans="2:6" ht="12.75">
      <c r="B124" s="482"/>
      <c r="C124" s="482"/>
      <c r="D124" s="482"/>
      <c r="E124" s="482"/>
      <c r="F124" s="482"/>
    </row>
    <row r="125" spans="2:6" ht="12.75">
      <c r="B125" s="482"/>
      <c r="C125" s="482"/>
      <c r="D125" s="482"/>
      <c r="E125" s="482"/>
      <c r="F125" s="482"/>
    </row>
    <row r="126" spans="2:6" ht="12.75">
      <c r="B126" s="482"/>
      <c r="C126" s="482"/>
      <c r="D126" s="482"/>
      <c r="E126" s="482"/>
      <c r="F126" s="482"/>
    </row>
    <row r="127" spans="2:6" ht="12.75">
      <c r="B127" s="482"/>
      <c r="C127" s="482"/>
      <c r="D127" s="482"/>
      <c r="E127" s="482"/>
      <c r="F127" s="482"/>
    </row>
    <row r="128" spans="2:6" ht="12.75">
      <c r="B128" s="482"/>
      <c r="C128" s="482"/>
      <c r="D128" s="482"/>
      <c r="E128" s="482"/>
      <c r="F128" s="482"/>
    </row>
    <row r="129" spans="2:6" ht="12.75">
      <c r="B129" s="482"/>
      <c r="C129" s="482"/>
      <c r="D129" s="482"/>
      <c r="E129" s="482"/>
      <c r="F129" s="482"/>
    </row>
    <row r="130" spans="2:6" ht="12.75">
      <c r="B130" s="482"/>
      <c r="C130" s="482"/>
      <c r="D130" s="482"/>
      <c r="E130" s="482"/>
      <c r="F130" s="482"/>
    </row>
    <row r="131" spans="2:6" ht="12.75">
      <c r="B131" s="482"/>
      <c r="C131" s="482"/>
      <c r="D131" s="482"/>
      <c r="E131" s="482"/>
      <c r="F131" s="482"/>
    </row>
    <row r="132" spans="2:6" ht="12.75">
      <c r="B132" s="482"/>
      <c r="C132" s="482"/>
      <c r="D132" s="482"/>
      <c r="E132" s="482"/>
      <c r="F132" s="482"/>
    </row>
    <row r="133" spans="2:6" ht="12.75">
      <c r="B133" s="482"/>
      <c r="C133" s="482"/>
      <c r="D133" s="482"/>
      <c r="E133" s="482"/>
      <c r="F133" s="482"/>
    </row>
    <row r="134" spans="2:6" ht="12.75">
      <c r="B134" s="482"/>
      <c r="C134" s="482"/>
      <c r="D134" s="482"/>
      <c r="E134" s="482"/>
      <c r="F134" s="482"/>
    </row>
    <row r="135" spans="2:6" ht="12.75">
      <c r="B135" s="482"/>
      <c r="C135" s="482"/>
      <c r="D135" s="482"/>
      <c r="E135" s="482"/>
      <c r="F135" s="482"/>
    </row>
    <row r="136" spans="2:6" ht="12.75">
      <c r="B136" s="482"/>
      <c r="C136" s="482"/>
      <c r="D136" s="482"/>
      <c r="E136" s="482"/>
      <c r="F136" s="482"/>
    </row>
    <row r="137" spans="2:6" ht="12.75">
      <c r="B137" s="482"/>
      <c r="C137" s="482"/>
      <c r="D137" s="482"/>
      <c r="E137" s="482"/>
      <c r="F137" s="482"/>
    </row>
    <row r="138" spans="2:6" ht="12.75">
      <c r="B138" s="482"/>
      <c r="C138" s="482"/>
      <c r="D138" s="482"/>
      <c r="E138" s="482"/>
      <c r="F138" s="482"/>
    </row>
    <row r="139" spans="2:6" ht="12.75">
      <c r="B139" s="482"/>
      <c r="C139" s="482"/>
      <c r="D139" s="482"/>
      <c r="E139" s="482"/>
      <c r="F139" s="482"/>
    </row>
    <row r="140" spans="2:6" ht="12.75">
      <c r="B140" s="482"/>
      <c r="C140" s="482"/>
      <c r="D140" s="482"/>
      <c r="E140" s="482"/>
      <c r="F140" s="482"/>
    </row>
    <row r="141" spans="2:6" ht="12.75">
      <c r="B141" s="482"/>
      <c r="C141" s="482"/>
      <c r="D141" s="482"/>
      <c r="E141" s="482"/>
      <c r="F141" s="482"/>
    </row>
    <row r="142" spans="2:6" ht="12.75">
      <c r="B142" s="482"/>
      <c r="C142" s="482"/>
      <c r="D142" s="482"/>
      <c r="E142" s="482"/>
      <c r="F142" s="482"/>
    </row>
    <row r="143" spans="2:6" ht="12.75">
      <c r="B143" s="482"/>
      <c r="C143" s="482"/>
      <c r="D143" s="482"/>
      <c r="E143" s="482"/>
      <c r="F143" s="482"/>
    </row>
    <row r="144" spans="2:6" ht="12.75">
      <c r="B144" s="482"/>
      <c r="C144" s="482"/>
      <c r="D144" s="482"/>
      <c r="E144" s="482"/>
      <c r="F144" s="482"/>
    </row>
    <row r="145" spans="2:6" ht="12.75">
      <c r="B145" s="482"/>
      <c r="C145" s="482"/>
      <c r="D145" s="482"/>
      <c r="E145" s="482"/>
      <c r="F145" s="482"/>
    </row>
    <row r="146" spans="2:6" ht="12.75">
      <c r="B146" s="482"/>
      <c r="C146" s="482"/>
      <c r="D146" s="482"/>
      <c r="E146" s="482"/>
      <c r="F146" s="482"/>
    </row>
    <row r="147" spans="2:6" ht="12.75">
      <c r="B147" s="482"/>
      <c r="C147" s="482"/>
      <c r="D147" s="482"/>
      <c r="E147" s="482"/>
      <c r="F147" s="482"/>
    </row>
    <row r="148" spans="2:6" ht="12.75">
      <c r="B148" s="482"/>
      <c r="C148" s="482"/>
      <c r="D148" s="482"/>
      <c r="E148" s="482"/>
      <c r="F148" s="482"/>
    </row>
    <row r="149" spans="2:6" ht="12.75">
      <c r="B149" s="482"/>
      <c r="C149" s="482"/>
      <c r="D149" s="482"/>
      <c r="E149" s="482"/>
      <c r="F149" s="482"/>
    </row>
    <row r="150" spans="2:6" ht="12.75">
      <c r="B150" s="482"/>
      <c r="C150" s="482"/>
      <c r="D150" s="482"/>
      <c r="E150" s="482"/>
      <c r="F150" s="482"/>
    </row>
    <row r="151" spans="2:6" ht="12.75">
      <c r="B151" s="482"/>
      <c r="C151" s="482"/>
      <c r="D151" s="482"/>
      <c r="E151" s="482"/>
      <c r="F151" s="482"/>
    </row>
    <row r="152" spans="2:6" ht="12.75">
      <c r="B152" s="482"/>
      <c r="C152" s="482"/>
      <c r="D152" s="482"/>
      <c r="E152" s="482"/>
      <c r="F152" s="482"/>
    </row>
    <row r="153" spans="2:6" ht="12.75">
      <c r="B153" s="482"/>
      <c r="C153" s="482"/>
      <c r="D153" s="482"/>
      <c r="E153" s="482"/>
      <c r="F153" s="482"/>
    </row>
    <row r="154" spans="2:6" ht="12.75">
      <c r="B154" s="482"/>
      <c r="C154" s="482"/>
      <c r="D154" s="482"/>
      <c r="E154" s="482"/>
      <c r="F154" s="482"/>
    </row>
    <row r="155" spans="2:6" ht="12.75">
      <c r="B155" s="482"/>
      <c r="C155" s="482"/>
      <c r="D155" s="482"/>
      <c r="E155" s="482"/>
      <c r="F155" s="482"/>
    </row>
    <row r="156" spans="2:6" ht="12.75">
      <c r="B156" s="482"/>
      <c r="C156" s="482"/>
      <c r="D156" s="482"/>
      <c r="E156" s="482"/>
      <c r="F156" s="482"/>
    </row>
    <row r="157" spans="2:6" ht="12.75">
      <c r="B157" s="482"/>
      <c r="C157" s="482"/>
      <c r="D157" s="482"/>
      <c r="E157" s="482"/>
      <c r="F157" s="482"/>
    </row>
    <row r="158" spans="2:6" ht="12.75">
      <c r="B158" s="482"/>
      <c r="C158" s="482"/>
      <c r="D158" s="482"/>
      <c r="E158" s="482"/>
      <c r="F158" s="482"/>
    </row>
    <row r="159" spans="2:6" ht="12.75">
      <c r="B159" s="482"/>
      <c r="C159" s="482"/>
      <c r="D159" s="482"/>
      <c r="E159" s="482"/>
      <c r="F159" s="482"/>
    </row>
    <row r="160" spans="2:6" ht="12.75">
      <c r="B160" s="482"/>
      <c r="C160" s="482"/>
      <c r="D160" s="482"/>
      <c r="E160" s="482"/>
      <c r="F160" s="482"/>
    </row>
    <row r="161" spans="2:6" ht="12.75">
      <c r="B161" s="482"/>
      <c r="C161" s="482"/>
      <c r="D161" s="482"/>
      <c r="E161" s="482"/>
      <c r="F161" s="482"/>
    </row>
    <row r="162" spans="2:6" ht="12.75">
      <c r="B162" s="482"/>
      <c r="C162" s="482"/>
      <c r="D162" s="482"/>
      <c r="E162" s="482"/>
      <c r="F162" s="482"/>
    </row>
    <row r="163" spans="2:6" ht="12.75">
      <c r="B163" s="482"/>
      <c r="C163" s="482"/>
      <c r="D163" s="482"/>
      <c r="E163" s="482"/>
      <c r="F163" s="482"/>
    </row>
    <row r="164" spans="2:6" ht="12.75">
      <c r="B164" s="482"/>
      <c r="C164" s="482"/>
      <c r="D164" s="482"/>
      <c r="E164" s="482"/>
      <c r="F164" s="482"/>
    </row>
    <row r="165" spans="2:6" ht="12.75">
      <c r="B165" s="482"/>
      <c r="C165" s="482"/>
      <c r="D165" s="482"/>
      <c r="E165" s="482"/>
      <c r="F165" s="482"/>
    </row>
    <row r="166" spans="2:6" ht="12.75">
      <c r="B166" s="482"/>
      <c r="C166" s="482"/>
      <c r="D166" s="482"/>
      <c r="E166" s="482"/>
      <c r="F166" s="482"/>
    </row>
    <row r="167" spans="2:6" ht="12.75">
      <c r="B167" s="482"/>
      <c r="C167" s="482"/>
      <c r="D167" s="482"/>
      <c r="E167" s="482"/>
      <c r="F167" s="482"/>
    </row>
    <row r="168" spans="2:6" ht="12.75">
      <c r="B168" s="482"/>
      <c r="C168" s="482"/>
      <c r="D168" s="482"/>
      <c r="E168" s="482"/>
      <c r="F168" s="482"/>
    </row>
    <row r="169" spans="2:6" ht="12.75">
      <c r="B169" s="482"/>
      <c r="C169" s="482"/>
      <c r="D169" s="482"/>
      <c r="E169" s="482"/>
      <c r="F169" s="482"/>
    </row>
    <row r="170" spans="2:6" ht="12.75">
      <c r="B170" s="482"/>
      <c r="C170" s="482"/>
      <c r="D170" s="482"/>
      <c r="E170" s="482"/>
      <c r="F170" s="482"/>
    </row>
    <row r="171" spans="2:6" ht="12.75">
      <c r="B171" s="482"/>
      <c r="C171" s="482"/>
      <c r="D171" s="482"/>
      <c r="E171" s="482"/>
      <c r="F171" s="482"/>
    </row>
    <row r="172" spans="2:6" ht="12.75">
      <c r="B172" s="482"/>
      <c r="C172" s="482"/>
      <c r="D172" s="482"/>
      <c r="E172" s="482"/>
      <c r="F172" s="482"/>
    </row>
    <row r="173" spans="2:6" ht="12.75">
      <c r="B173" s="482"/>
      <c r="C173" s="482"/>
      <c r="D173" s="482"/>
      <c r="E173" s="482"/>
      <c r="F173" s="482"/>
    </row>
    <row r="174" spans="2:6" ht="12.75">
      <c r="B174" s="482"/>
      <c r="C174" s="482"/>
      <c r="D174" s="482"/>
      <c r="E174" s="482"/>
      <c r="F174" s="482"/>
    </row>
    <row r="175" spans="2:6" ht="12.75">
      <c r="B175" s="482"/>
      <c r="C175" s="482"/>
      <c r="D175" s="482"/>
      <c r="E175" s="482"/>
      <c r="F175" s="482"/>
    </row>
    <row r="176" spans="2:6" ht="12.75">
      <c r="B176" s="482"/>
      <c r="C176" s="482"/>
      <c r="D176" s="482"/>
      <c r="E176" s="482"/>
      <c r="F176" s="482"/>
    </row>
    <row r="177" spans="2:6" ht="12.75">
      <c r="B177" s="482"/>
      <c r="C177" s="482"/>
      <c r="D177" s="482"/>
      <c r="E177" s="482"/>
      <c r="F177" s="482"/>
    </row>
    <row r="178" spans="2:6" ht="12.75">
      <c r="B178" s="482"/>
      <c r="C178" s="482"/>
      <c r="D178" s="482"/>
      <c r="E178" s="482"/>
      <c r="F178" s="482"/>
    </row>
    <row r="179" spans="2:6" ht="12.75">
      <c r="B179" s="482"/>
      <c r="C179" s="482"/>
      <c r="D179" s="482"/>
      <c r="E179" s="482"/>
      <c r="F179" s="482"/>
    </row>
    <row r="180" spans="2:6" ht="12.75">
      <c r="B180" s="482"/>
      <c r="C180" s="482"/>
      <c r="D180" s="482"/>
      <c r="E180" s="482"/>
      <c r="F180" s="482"/>
    </row>
    <row r="181" spans="2:6" ht="12.75">
      <c r="B181" s="482"/>
      <c r="C181" s="482"/>
      <c r="D181" s="482"/>
      <c r="E181" s="482"/>
      <c r="F181" s="482"/>
    </row>
    <row r="182" spans="2:6" ht="12.75">
      <c r="B182" s="482"/>
      <c r="C182" s="482"/>
      <c r="D182" s="482"/>
      <c r="E182" s="482"/>
      <c r="F182" s="482"/>
    </row>
    <row r="183" spans="2:6" ht="12.75">
      <c r="B183" s="482"/>
      <c r="C183" s="482"/>
      <c r="D183" s="482"/>
      <c r="E183" s="482"/>
      <c r="F183" s="482"/>
    </row>
    <row r="184" spans="2:6" ht="12.75">
      <c r="B184" s="482"/>
      <c r="C184" s="482"/>
      <c r="D184" s="482"/>
      <c r="E184" s="482"/>
      <c r="F184" s="482"/>
    </row>
    <row r="185" spans="2:6" ht="12.75">
      <c r="B185" s="482"/>
      <c r="C185" s="482"/>
      <c r="D185" s="482"/>
      <c r="E185" s="482"/>
      <c r="F185" s="482"/>
    </row>
    <row r="186" spans="2:6" ht="12.75">
      <c r="B186" s="482"/>
      <c r="C186" s="482"/>
      <c r="D186" s="482"/>
      <c r="E186" s="482"/>
      <c r="F186" s="482"/>
    </row>
    <row r="187" spans="2:6" ht="12.75">
      <c r="B187" s="482"/>
      <c r="C187" s="482"/>
      <c r="D187" s="482"/>
      <c r="E187" s="482"/>
      <c r="F187" s="482"/>
    </row>
    <row r="188" spans="2:6" ht="12.75">
      <c r="B188" s="482"/>
      <c r="C188" s="482"/>
      <c r="D188" s="482"/>
      <c r="E188" s="482"/>
      <c r="F188" s="482"/>
    </row>
    <row r="189" spans="2:6" ht="12.75">
      <c r="B189" s="482"/>
      <c r="C189" s="482"/>
      <c r="D189" s="482"/>
      <c r="E189" s="482"/>
      <c r="F189" s="482"/>
    </row>
    <row r="190" spans="2:6" ht="12.75">
      <c r="B190" s="482"/>
      <c r="C190" s="482"/>
      <c r="D190" s="482"/>
      <c r="E190" s="482"/>
      <c r="F190" s="482"/>
    </row>
    <row r="191" spans="2:6" ht="12.75">
      <c r="B191" s="482"/>
      <c r="C191" s="482"/>
      <c r="D191" s="482"/>
      <c r="E191" s="482"/>
      <c r="F191" s="482"/>
    </row>
    <row r="192" spans="2:6" ht="12.75">
      <c r="B192" s="482"/>
      <c r="C192" s="482"/>
      <c r="D192" s="482"/>
      <c r="E192" s="482"/>
      <c r="F192" s="482"/>
    </row>
    <row r="193" spans="2:6" ht="12.75">
      <c r="B193" s="482"/>
      <c r="C193" s="482"/>
      <c r="D193" s="482"/>
      <c r="E193" s="482"/>
      <c r="F193" s="482"/>
    </row>
    <row r="194" spans="2:6" ht="12.75">
      <c r="B194" s="482"/>
      <c r="C194" s="482"/>
      <c r="D194" s="482"/>
      <c r="E194" s="482"/>
      <c r="F194" s="482"/>
    </row>
    <row r="195" spans="2:6" ht="12.75">
      <c r="B195" s="482"/>
      <c r="C195" s="482"/>
      <c r="D195" s="482"/>
      <c r="E195" s="482"/>
      <c r="F195" s="482"/>
    </row>
    <row r="196" spans="2:6" ht="12.75">
      <c r="B196" s="482"/>
      <c r="C196" s="482"/>
      <c r="D196" s="482"/>
      <c r="E196" s="482"/>
      <c r="F196" s="482"/>
    </row>
    <row r="197" spans="2:6" ht="12.75">
      <c r="B197" s="482"/>
      <c r="C197" s="482"/>
      <c r="D197" s="482"/>
      <c r="E197" s="482"/>
      <c r="F197" s="482"/>
    </row>
    <row r="198" spans="2:6" ht="12.75">
      <c r="B198" s="482"/>
      <c r="C198" s="482"/>
      <c r="D198" s="482"/>
      <c r="E198" s="482"/>
      <c r="F198" s="482"/>
    </row>
    <row r="199" spans="2:6" ht="12.75">
      <c r="B199" s="482"/>
      <c r="C199" s="482"/>
      <c r="D199" s="482"/>
      <c r="E199" s="482"/>
      <c r="F199" s="482"/>
    </row>
    <row r="200" spans="2:6" ht="12.75">
      <c r="B200" s="482"/>
      <c r="C200" s="482"/>
      <c r="D200" s="482"/>
      <c r="E200" s="482"/>
      <c r="F200" s="482"/>
    </row>
    <row r="201" spans="2:6" ht="12.75">
      <c r="B201" s="482"/>
      <c r="C201" s="482"/>
      <c r="D201" s="482"/>
      <c r="E201" s="482"/>
      <c r="F201" s="482"/>
    </row>
    <row r="202" spans="2:6" ht="12.75">
      <c r="B202" s="482"/>
      <c r="C202" s="482"/>
      <c r="D202" s="482"/>
      <c r="E202" s="482"/>
      <c r="F202" s="482"/>
    </row>
    <row r="203" spans="2:6" ht="12.75">
      <c r="B203" s="482"/>
      <c r="C203" s="482"/>
      <c r="D203" s="482"/>
      <c r="E203" s="482"/>
      <c r="F203" s="482"/>
    </row>
    <row r="204" spans="2:6" ht="12.75">
      <c r="B204" s="482"/>
      <c r="C204" s="482"/>
      <c r="D204" s="482"/>
      <c r="E204" s="482"/>
      <c r="F204" s="482"/>
    </row>
    <row r="205" spans="2:6" ht="12.75">
      <c r="B205" s="482"/>
      <c r="C205" s="482"/>
      <c r="D205" s="482"/>
      <c r="E205" s="482"/>
      <c r="F205" s="482"/>
    </row>
    <row r="206" spans="2:6" ht="12.75">
      <c r="B206" s="482"/>
      <c r="C206" s="482"/>
      <c r="D206" s="482"/>
      <c r="E206" s="482"/>
      <c r="F206" s="482"/>
    </row>
    <row r="207" spans="2:6" ht="12.75">
      <c r="B207" s="482"/>
      <c r="C207" s="482"/>
      <c r="D207" s="482"/>
      <c r="E207" s="482"/>
      <c r="F207" s="482"/>
    </row>
    <row r="208" spans="2:6" ht="12.75">
      <c r="B208" s="482"/>
      <c r="C208" s="482"/>
      <c r="D208" s="482"/>
      <c r="E208" s="482"/>
      <c r="F208" s="482"/>
    </row>
    <row r="209" spans="2:6" ht="12.75">
      <c r="B209" s="482"/>
      <c r="C209" s="482"/>
      <c r="D209" s="482"/>
      <c r="E209" s="482"/>
      <c r="F209" s="482"/>
    </row>
    <row r="210" spans="2:6" ht="12.75">
      <c r="B210" s="482"/>
      <c r="C210" s="482"/>
      <c r="D210" s="482"/>
      <c r="E210" s="482"/>
      <c r="F210" s="482"/>
    </row>
    <row r="211" spans="2:6" ht="12.75">
      <c r="B211" s="482"/>
      <c r="C211" s="482"/>
      <c r="D211" s="482"/>
      <c r="E211" s="482"/>
      <c r="F211" s="482"/>
    </row>
    <row r="212" spans="2:6" ht="12.75">
      <c r="B212" s="482"/>
      <c r="C212" s="482"/>
      <c r="D212" s="482"/>
      <c r="E212" s="482"/>
      <c r="F212" s="482"/>
    </row>
    <row r="213" spans="2:6" ht="12.75">
      <c r="B213" s="482"/>
      <c r="C213" s="482"/>
      <c r="D213" s="482"/>
      <c r="E213" s="482"/>
      <c r="F213" s="482"/>
    </row>
    <row r="214" spans="2:6" ht="12.75">
      <c r="B214" s="482"/>
      <c r="C214" s="482"/>
      <c r="D214" s="482"/>
      <c r="E214" s="482"/>
      <c r="F214" s="482"/>
    </row>
    <row r="215" spans="2:6" ht="12.75">
      <c r="B215" s="482"/>
      <c r="C215" s="482"/>
      <c r="D215" s="482"/>
      <c r="E215" s="482"/>
      <c r="F215" s="482"/>
    </row>
    <row r="216" spans="2:6" ht="12.75">
      <c r="B216" s="482"/>
      <c r="C216" s="482"/>
      <c r="D216" s="482"/>
      <c r="E216" s="482"/>
      <c r="F216" s="482"/>
    </row>
    <row r="217" spans="2:6" ht="12.75">
      <c r="B217" s="482"/>
      <c r="C217" s="482"/>
      <c r="D217" s="482"/>
      <c r="E217" s="482"/>
      <c r="F217" s="482"/>
    </row>
    <row r="218" spans="2:6" ht="12.75">
      <c r="B218" s="482"/>
      <c r="C218" s="482"/>
      <c r="D218" s="482"/>
      <c r="E218" s="482"/>
      <c r="F218" s="482"/>
    </row>
    <row r="219" spans="2:6" ht="12.75">
      <c r="B219" s="482"/>
      <c r="C219" s="482"/>
      <c r="D219" s="482"/>
      <c r="E219" s="482"/>
      <c r="F219" s="482"/>
    </row>
    <row r="220" spans="2:6" ht="12.75">
      <c r="B220" s="482"/>
      <c r="C220" s="482"/>
      <c r="D220" s="482"/>
      <c r="E220" s="482"/>
      <c r="F220" s="482"/>
    </row>
    <row r="221" spans="2:6" ht="12.75">
      <c r="B221" s="482"/>
      <c r="C221" s="482"/>
      <c r="D221" s="482"/>
      <c r="E221" s="482"/>
      <c r="F221" s="482"/>
    </row>
    <row r="222" spans="2:6" ht="12.75">
      <c r="B222" s="482"/>
      <c r="C222" s="482"/>
      <c r="D222" s="482"/>
      <c r="E222" s="482"/>
      <c r="F222" s="482"/>
    </row>
    <row r="223" spans="2:6" ht="12.75">
      <c r="B223" s="482"/>
      <c r="C223" s="482"/>
      <c r="D223" s="482"/>
      <c r="E223" s="482"/>
      <c r="F223" s="482"/>
    </row>
    <row r="224" spans="2:6" ht="12.75">
      <c r="B224" s="482"/>
      <c r="C224" s="482"/>
      <c r="D224" s="482"/>
      <c r="E224" s="482"/>
      <c r="F224" s="482"/>
    </row>
    <row r="225" spans="2:6" ht="12.75">
      <c r="B225" s="482"/>
      <c r="C225" s="482"/>
      <c r="D225" s="482"/>
      <c r="E225" s="482"/>
      <c r="F225" s="482"/>
    </row>
    <row r="226" spans="2:6" ht="12.75">
      <c r="B226" s="482"/>
      <c r="C226" s="482"/>
      <c r="D226" s="482"/>
      <c r="E226" s="482"/>
      <c r="F226" s="482"/>
    </row>
    <row r="227" spans="2:6" ht="12.75">
      <c r="B227" s="482"/>
      <c r="C227" s="482"/>
      <c r="D227" s="482"/>
      <c r="E227" s="482"/>
      <c r="F227" s="482"/>
    </row>
    <row r="228" spans="2:6" ht="12.75">
      <c r="B228" s="482"/>
      <c r="C228" s="482"/>
      <c r="D228" s="482"/>
      <c r="E228" s="482"/>
      <c r="F228" s="482"/>
    </row>
    <row r="229" spans="2:6" ht="12.75">
      <c r="B229" s="482"/>
      <c r="C229" s="482"/>
      <c r="D229" s="482"/>
      <c r="E229" s="482"/>
      <c r="F229" s="482"/>
    </row>
    <row r="230" spans="2:6" ht="12.75">
      <c r="B230" s="482"/>
      <c r="C230" s="482"/>
      <c r="D230" s="482"/>
      <c r="E230" s="482"/>
      <c r="F230" s="482"/>
    </row>
    <row r="231" spans="2:6" ht="12.75">
      <c r="B231" s="482"/>
      <c r="C231" s="482"/>
      <c r="D231" s="482"/>
      <c r="E231" s="482"/>
      <c r="F231" s="482"/>
    </row>
    <row r="232" spans="2:6" ht="12.75">
      <c r="B232" s="482"/>
      <c r="C232" s="482"/>
      <c r="D232" s="482"/>
      <c r="E232" s="482"/>
      <c r="F232" s="482"/>
    </row>
    <row r="233" spans="2:6" ht="12.75">
      <c r="B233" s="482"/>
      <c r="C233" s="482"/>
      <c r="D233" s="482"/>
      <c r="E233" s="482"/>
      <c r="F233" s="482"/>
    </row>
    <row r="234" spans="2:6" ht="12.75">
      <c r="B234" s="482"/>
      <c r="C234" s="482"/>
      <c r="D234" s="482"/>
      <c r="E234" s="482"/>
      <c r="F234" s="482"/>
    </row>
    <row r="235" spans="2:6" ht="12.75">
      <c r="B235" s="482"/>
      <c r="C235" s="482"/>
      <c r="D235" s="482"/>
      <c r="E235" s="482"/>
      <c r="F235" s="482"/>
    </row>
    <row r="236" spans="2:6" ht="12.75">
      <c r="B236" s="482"/>
      <c r="C236" s="482"/>
      <c r="D236" s="482"/>
      <c r="E236" s="482"/>
      <c r="F236" s="482"/>
    </row>
    <row r="237" spans="2:6" ht="12.75">
      <c r="B237" s="482"/>
      <c r="C237" s="482"/>
      <c r="D237" s="482"/>
      <c r="E237" s="482"/>
      <c r="F237" s="482"/>
    </row>
    <row r="238" spans="2:6" ht="12.75">
      <c r="B238" s="482"/>
      <c r="C238" s="482"/>
      <c r="D238" s="482"/>
      <c r="E238" s="482"/>
      <c r="F238" s="482"/>
    </row>
    <row r="239" spans="2:6" ht="12.75">
      <c r="B239" s="482"/>
      <c r="C239" s="482"/>
      <c r="D239" s="482"/>
      <c r="E239" s="482"/>
      <c r="F239" s="482"/>
    </row>
    <row r="240" spans="2:6" ht="12.75">
      <c r="B240" s="482"/>
      <c r="C240" s="482"/>
      <c r="D240" s="482"/>
      <c r="E240" s="482"/>
      <c r="F240" s="482"/>
    </row>
    <row r="241" spans="2:6" ht="12.75">
      <c r="B241" s="482"/>
      <c r="C241" s="482"/>
      <c r="D241" s="482"/>
      <c r="E241" s="482"/>
      <c r="F241" s="482"/>
    </row>
    <row r="242" spans="2:6" ht="12.75">
      <c r="B242" s="482"/>
      <c r="C242" s="482"/>
      <c r="D242" s="482"/>
      <c r="E242" s="482"/>
      <c r="F242" s="482"/>
    </row>
    <row r="243" spans="2:6" ht="12.75">
      <c r="B243" s="482"/>
      <c r="C243" s="482"/>
      <c r="D243" s="482"/>
      <c r="E243" s="482"/>
      <c r="F243" s="482"/>
    </row>
    <row r="244" spans="2:6" ht="12.75">
      <c r="B244" s="482"/>
      <c r="C244" s="482"/>
      <c r="D244" s="482"/>
      <c r="E244" s="482"/>
      <c r="F244" s="482"/>
    </row>
    <row r="245" spans="2:6" ht="12.75">
      <c r="B245" s="482"/>
      <c r="C245" s="482"/>
      <c r="D245" s="482"/>
      <c r="E245" s="482"/>
      <c r="F245" s="482"/>
    </row>
    <row r="246" spans="2:6" ht="12.75">
      <c r="B246" s="482"/>
      <c r="C246" s="482"/>
      <c r="D246" s="482"/>
      <c r="E246" s="482"/>
      <c r="F246" s="482"/>
    </row>
    <row r="247" spans="2:6" ht="12.75">
      <c r="B247" s="482"/>
      <c r="C247" s="482"/>
      <c r="D247" s="482"/>
      <c r="E247" s="482"/>
      <c r="F247" s="482"/>
    </row>
    <row r="248" spans="2:6" ht="12.75">
      <c r="B248" s="482"/>
      <c r="C248" s="482"/>
      <c r="D248" s="482"/>
      <c r="E248" s="482"/>
      <c r="F248" s="482"/>
    </row>
    <row r="249" spans="2:6" ht="12.75">
      <c r="B249" s="482"/>
      <c r="C249" s="482"/>
      <c r="D249" s="482"/>
      <c r="E249" s="482"/>
      <c r="F249" s="482"/>
    </row>
    <row r="250" spans="2:6" ht="12.75">
      <c r="B250" s="482"/>
      <c r="C250" s="482"/>
      <c r="D250" s="482"/>
      <c r="E250" s="482"/>
      <c r="F250" s="482"/>
    </row>
    <row r="251" spans="2:6" ht="12.75">
      <c r="B251" s="482"/>
      <c r="C251" s="482"/>
      <c r="D251" s="482"/>
      <c r="E251" s="482"/>
      <c r="F251" s="482"/>
    </row>
    <row r="252" spans="2:6" ht="12.75">
      <c r="B252" s="482"/>
      <c r="C252" s="482"/>
      <c r="D252" s="482"/>
      <c r="E252" s="482"/>
      <c r="F252" s="482"/>
    </row>
    <row r="253" spans="2:6" ht="12.75">
      <c r="B253" s="482"/>
      <c r="C253" s="482"/>
      <c r="D253" s="482"/>
      <c r="E253" s="482"/>
      <c r="F253" s="482"/>
    </row>
    <row r="254" spans="2:6" ht="12.75">
      <c r="B254" s="482"/>
      <c r="C254" s="482"/>
      <c r="D254" s="482"/>
      <c r="E254" s="482"/>
      <c r="F254" s="482"/>
    </row>
    <row r="255" spans="2:6" ht="12.75">
      <c r="B255" s="482"/>
      <c r="C255" s="482"/>
      <c r="D255" s="482"/>
      <c r="E255" s="482"/>
      <c r="F255" s="482"/>
    </row>
    <row r="256" spans="2:6" ht="12.75">
      <c r="B256" s="482"/>
      <c r="C256" s="482"/>
      <c r="D256" s="482"/>
      <c r="E256" s="482"/>
      <c r="F256" s="482"/>
    </row>
    <row r="257" spans="2:6" ht="12.75">
      <c r="B257" s="482"/>
      <c r="C257" s="482"/>
      <c r="D257" s="482"/>
      <c r="E257" s="482"/>
      <c r="F257" s="482"/>
    </row>
    <row r="258" spans="2:6" ht="12.75">
      <c r="B258" s="482"/>
      <c r="C258" s="482"/>
      <c r="D258" s="482"/>
      <c r="E258" s="482"/>
      <c r="F258" s="482"/>
    </row>
    <row r="259" spans="2:6" ht="12.75">
      <c r="B259" s="482"/>
      <c r="C259" s="482"/>
      <c r="D259" s="482"/>
      <c r="E259" s="482"/>
      <c r="F259" s="482"/>
    </row>
    <row r="260" spans="2:6" ht="12.75">
      <c r="B260" s="482"/>
      <c r="C260" s="482"/>
      <c r="D260" s="482"/>
      <c r="E260" s="482"/>
      <c r="F260" s="482"/>
    </row>
    <row r="261" spans="2:6" ht="12.75">
      <c r="B261" s="482"/>
      <c r="C261" s="482"/>
      <c r="D261" s="482"/>
      <c r="E261" s="482"/>
      <c r="F261" s="482"/>
    </row>
    <row r="262" spans="2:6" ht="12.75">
      <c r="B262" s="482"/>
      <c r="C262" s="482"/>
      <c r="D262" s="482"/>
      <c r="E262" s="482"/>
      <c r="F262" s="482"/>
    </row>
    <row r="263" spans="2:6" ht="12.75">
      <c r="B263" s="482"/>
      <c r="C263" s="482"/>
      <c r="D263" s="482"/>
      <c r="E263" s="482"/>
      <c r="F263" s="482"/>
    </row>
    <row r="264" spans="2:6" ht="12.75">
      <c r="B264" s="482"/>
      <c r="C264" s="482"/>
      <c r="D264" s="482"/>
      <c r="E264" s="482"/>
      <c r="F264" s="482"/>
    </row>
    <row r="265" spans="2:6" ht="12.75">
      <c r="B265" s="482"/>
      <c r="C265" s="482"/>
      <c r="D265" s="482"/>
      <c r="E265" s="482"/>
      <c r="F265" s="482"/>
    </row>
    <row r="266" spans="2:6" ht="12.75">
      <c r="B266" s="482"/>
      <c r="C266" s="482"/>
      <c r="D266" s="482"/>
      <c r="E266" s="482"/>
      <c r="F266" s="482"/>
    </row>
    <row r="267" spans="2:6" ht="12.75">
      <c r="B267" s="482"/>
      <c r="C267" s="482"/>
      <c r="D267" s="482"/>
      <c r="E267" s="482"/>
      <c r="F267" s="482"/>
    </row>
    <row r="268" spans="2:6" ht="12.75">
      <c r="B268" s="482"/>
      <c r="C268" s="482"/>
      <c r="D268" s="482"/>
      <c r="E268" s="482"/>
      <c r="F268" s="482"/>
    </row>
    <row r="269" spans="2:6" ht="12.75">
      <c r="B269" s="482"/>
      <c r="C269" s="482"/>
      <c r="D269" s="482"/>
      <c r="E269" s="482"/>
      <c r="F269" s="482"/>
    </row>
    <row r="270" spans="2:6" ht="12.75">
      <c r="B270" s="482"/>
      <c r="C270" s="482"/>
      <c r="D270" s="482"/>
      <c r="E270" s="482"/>
      <c r="F270" s="482"/>
    </row>
    <row r="271" spans="2:6" ht="12.75">
      <c r="B271" s="482"/>
      <c r="C271" s="482"/>
      <c r="D271" s="482"/>
      <c r="E271" s="482"/>
      <c r="F271" s="482"/>
    </row>
    <row r="272" spans="2:6" ht="12.75">
      <c r="B272" s="482"/>
      <c r="C272" s="482"/>
      <c r="D272" s="482"/>
      <c r="E272" s="482"/>
      <c r="F272" s="482"/>
    </row>
    <row r="273" spans="2:6" ht="12.75">
      <c r="B273" s="482"/>
      <c r="C273" s="482"/>
      <c r="D273" s="482"/>
      <c r="E273" s="482"/>
      <c r="F273" s="482"/>
    </row>
    <row r="274" spans="2:6" ht="12.75">
      <c r="B274" s="482"/>
      <c r="C274" s="482"/>
      <c r="D274" s="482"/>
      <c r="E274" s="482"/>
      <c r="F274" s="482"/>
    </row>
    <row r="275" spans="2:6" ht="12.75">
      <c r="B275" s="482"/>
      <c r="C275" s="482"/>
      <c r="D275" s="482"/>
      <c r="E275" s="482"/>
      <c r="F275" s="482"/>
    </row>
    <row r="276" spans="2:6" ht="12.75">
      <c r="B276" s="482"/>
      <c r="C276" s="482"/>
      <c r="D276" s="482"/>
      <c r="E276" s="482"/>
      <c r="F276" s="482"/>
    </row>
    <row r="277" spans="2:6" ht="12.75">
      <c r="B277" s="482"/>
      <c r="C277" s="482"/>
      <c r="D277" s="482"/>
      <c r="E277" s="482"/>
      <c r="F277" s="482"/>
    </row>
    <row r="278" spans="2:6" ht="12.75">
      <c r="B278" s="482"/>
      <c r="C278" s="482"/>
      <c r="D278" s="482"/>
      <c r="E278" s="482"/>
      <c r="F278" s="482"/>
    </row>
    <row r="279" spans="2:6" ht="12.75">
      <c r="B279" s="482"/>
      <c r="C279" s="482"/>
      <c r="D279" s="482"/>
      <c r="E279" s="482"/>
      <c r="F279" s="482"/>
    </row>
    <row r="280" spans="2:6" ht="12.75">
      <c r="B280" s="482"/>
      <c r="C280" s="482"/>
      <c r="D280" s="482"/>
      <c r="E280" s="482"/>
      <c r="F280" s="482"/>
    </row>
    <row r="281" spans="2:6" ht="12.75">
      <c r="B281" s="482"/>
      <c r="C281" s="482"/>
      <c r="D281" s="482"/>
      <c r="E281" s="482"/>
      <c r="F281" s="482"/>
    </row>
    <row r="282" spans="2:6" ht="12.75">
      <c r="B282" s="482"/>
      <c r="C282" s="482"/>
      <c r="D282" s="482"/>
      <c r="E282" s="482"/>
      <c r="F282" s="482"/>
    </row>
    <row r="283" spans="2:6" ht="12.75">
      <c r="B283" s="482"/>
      <c r="C283" s="482"/>
      <c r="D283" s="482"/>
      <c r="E283" s="482"/>
      <c r="F283" s="482"/>
    </row>
    <row r="284" spans="2:6" ht="12.75">
      <c r="B284" s="482"/>
      <c r="C284" s="482"/>
      <c r="D284" s="482"/>
      <c r="E284" s="482"/>
      <c r="F284" s="482"/>
    </row>
    <row r="285" spans="2:6" ht="12.75">
      <c r="B285" s="482"/>
      <c r="C285" s="482"/>
      <c r="D285" s="482"/>
      <c r="E285" s="482"/>
      <c r="F285" s="482"/>
    </row>
    <row r="286" spans="2:6" ht="12.75">
      <c r="B286" s="482"/>
      <c r="C286" s="482"/>
      <c r="D286" s="482"/>
      <c r="E286" s="482"/>
      <c r="F286" s="482"/>
    </row>
    <row r="287" spans="2:6" ht="12.75">
      <c r="B287" s="482"/>
      <c r="C287" s="482"/>
      <c r="D287" s="482"/>
      <c r="E287" s="482"/>
      <c r="F287" s="482"/>
    </row>
    <row r="288" spans="2:6" ht="12.75">
      <c r="B288" s="482"/>
      <c r="C288" s="482"/>
      <c r="D288" s="482"/>
      <c r="E288" s="482"/>
      <c r="F288" s="482"/>
    </row>
    <row r="289" spans="2:6" ht="12.75">
      <c r="B289" s="482"/>
      <c r="C289" s="482"/>
      <c r="D289" s="482"/>
      <c r="E289" s="482"/>
      <c r="F289" s="482"/>
    </row>
    <row r="290" spans="2:6" ht="12.75">
      <c r="B290" s="482"/>
      <c r="C290" s="482"/>
      <c r="D290" s="482"/>
      <c r="E290" s="482"/>
      <c r="F290" s="482"/>
    </row>
    <row r="291" spans="2:6" ht="12.75">
      <c r="B291" s="482"/>
      <c r="C291" s="482"/>
      <c r="D291" s="482"/>
      <c r="E291" s="482"/>
      <c r="F291" s="482"/>
    </row>
    <row r="292" spans="2:6" ht="12.75">
      <c r="B292" s="482"/>
      <c r="C292" s="482"/>
      <c r="D292" s="482"/>
      <c r="E292" s="482"/>
      <c r="F292" s="482"/>
    </row>
    <row r="293" spans="2:6" ht="12.75">
      <c r="B293" s="482"/>
      <c r="C293" s="482"/>
      <c r="D293" s="482"/>
      <c r="E293" s="482"/>
      <c r="F293" s="482"/>
    </row>
    <row r="294" spans="2:6" ht="12.75">
      <c r="B294" s="482"/>
      <c r="C294" s="482"/>
      <c r="D294" s="482"/>
      <c r="E294" s="482"/>
      <c r="F294" s="482"/>
    </row>
    <row r="295" spans="2:6" ht="12.75">
      <c r="B295" s="482"/>
      <c r="C295" s="482"/>
      <c r="D295" s="482"/>
      <c r="E295" s="482"/>
      <c r="F295" s="482"/>
    </row>
    <row r="296" spans="2:6" ht="12.75">
      <c r="B296" s="482"/>
      <c r="C296" s="482"/>
      <c r="D296" s="482"/>
      <c r="E296" s="482"/>
      <c r="F296" s="482"/>
    </row>
    <row r="297" spans="2:6" ht="12.75">
      <c r="B297" s="482"/>
      <c r="C297" s="482"/>
      <c r="D297" s="482"/>
      <c r="E297" s="482"/>
      <c r="F297" s="482"/>
    </row>
    <row r="298" spans="2:6" ht="12.75">
      <c r="B298" s="482"/>
      <c r="C298" s="482"/>
      <c r="D298" s="482"/>
      <c r="E298" s="482"/>
      <c r="F298" s="482"/>
    </row>
    <row r="299" spans="2:6" ht="12.75">
      <c r="B299" s="482"/>
      <c r="C299" s="482"/>
      <c r="D299" s="482"/>
      <c r="E299" s="482"/>
      <c r="F299" s="482"/>
    </row>
    <row r="300" spans="2:6" ht="12.75">
      <c r="B300" s="482"/>
      <c r="C300" s="482"/>
      <c r="D300" s="482"/>
      <c r="E300" s="482"/>
      <c r="F300" s="482"/>
    </row>
    <row r="301" spans="2:6" ht="12.75">
      <c r="B301" s="482"/>
      <c r="C301" s="482"/>
      <c r="D301" s="482"/>
      <c r="E301" s="482"/>
      <c r="F301" s="482"/>
    </row>
    <row r="302" spans="2:6" ht="12.75">
      <c r="B302" s="482"/>
      <c r="C302" s="482"/>
      <c r="D302" s="482"/>
      <c r="E302" s="482"/>
      <c r="F302" s="482"/>
    </row>
    <row r="303" spans="2:6" ht="12.75">
      <c r="B303" s="482"/>
      <c r="C303" s="482"/>
      <c r="D303" s="482"/>
      <c r="E303" s="482"/>
      <c r="F303" s="482"/>
    </row>
    <row r="304" spans="2:6" ht="12.75">
      <c r="B304" s="482"/>
      <c r="C304" s="482"/>
      <c r="D304" s="482"/>
      <c r="E304" s="482"/>
      <c r="F304" s="482"/>
    </row>
    <row r="305" spans="2:6" ht="12.75">
      <c r="B305" s="482"/>
      <c r="C305" s="482"/>
      <c r="D305" s="482"/>
      <c r="E305" s="482"/>
      <c r="F305" s="482"/>
    </row>
    <row r="306" spans="2:6" ht="12.75">
      <c r="B306" s="482"/>
      <c r="C306" s="482"/>
      <c r="D306" s="482"/>
      <c r="E306" s="482"/>
      <c r="F306" s="482"/>
    </row>
    <row r="307" spans="2:6" ht="12.75">
      <c r="B307" s="482"/>
      <c r="C307" s="482"/>
      <c r="D307" s="482"/>
      <c r="E307" s="482"/>
      <c r="F307" s="482"/>
    </row>
    <row r="308" spans="2:6" ht="12.75">
      <c r="B308" s="482"/>
      <c r="C308" s="482"/>
      <c r="D308" s="482"/>
      <c r="E308" s="482"/>
      <c r="F308" s="482"/>
    </row>
    <row r="309" spans="2:6" ht="12.75">
      <c r="B309" s="482"/>
      <c r="C309" s="482"/>
      <c r="D309" s="482"/>
      <c r="E309" s="482"/>
      <c r="F309" s="482"/>
    </row>
    <row r="310" spans="2:6" ht="12.75">
      <c r="B310" s="482"/>
      <c r="C310" s="482"/>
      <c r="D310" s="482"/>
      <c r="E310" s="482"/>
      <c r="F310" s="482"/>
    </row>
    <row r="311" spans="2:6" ht="12.75">
      <c r="B311" s="482"/>
      <c r="C311" s="482"/>
      <c r="D311" s="482"/>
      <c r="E311" s="482"/>
      <c r="F311" s="482"/>
    </row>
    <row r="312" spans="2:6" ht="12.75">
      <c r="B312" s="482"/>
      <c r="C312" s="482"/>
      <c r="D312" s="482"/>
      <c r="E312" s="482"/>
      <c r="F312" s="482"/>
    </row>
    <row r="313" spans="2:6" ht="12.75">
      <c r="B313" s="482"/>
      <c r="C313" s="482"/>
      <c r="D313" s="482"/>
      <c r="E313" s="482"/>
      <c r="F313" s="482"/>
    </row>
    <row r="314" spans="2:6" ht="12.75">
      <c r="B314" s="482"/>
      <c r="C314" s="482"/>
      <c r="D314" s="482"/>
      <c r="E314" s="482"/>
      <c r="F314" s="482"/>
    </row>
    <row r="315" spans="2:6" ht="12.75">
      <c r="B315" s="482"/>
      <c r="C315" s="482"/>
      <c r="D315" s="482"/>
      <c r="E315" s="482"/>
      <c r="F315" s="482"/>
    </row>
    <row r="316" spans="2:6" ht="12.75">
      <c r="B316" s="482"/>
      <c r="C316" s="482"/>
      <c r="D316" s="482"/>
      <c r="E316" s="482"/>
      <c r="F316" s="482"/>
    </row>
    <row r="317" spans="2:6" ht="12.75">
      <c r="B317" s="482"/>
      <c r="C317" s="482"/>
      <c r="D317" s="482"/>
      <c r="E317" s="482"/>
      <c r="F317" s="482"/>
    </row>
    <row r="318" spans="2:6" ht="12.75">
      <c r="B318" s="482"/>
      <c r="C318" s="482"/>
      <c r="D318" s="482"/>
      <c r="E318" s="482"/>
      <c r="F318" s="482"/>
    </row>
    <row r="319" spans="2:6" ht="12.75">
      <c r="B319" s="482"/>
      <c r="C319" s="482"/>
      <c r="D319" s="482"/>
      <c r="E319" s="482"/>
      <c r="F319" s="482"/>
    </row>
    <row r="320" spans="2:6" ht="12.75">
      <c r="B320" s="482"/>
      <c r="C320" s="482"/>
      <c r="D320" s="482"/>
      <c r="E320" s="482"/>
      <c r="F320" s="482"/>
    </row>
    <row r="321" spans="2:6" ht="12.75">
      <c r="B321" s="482"/>
      <c r="C321" s="482"/>
      <c r="D321" s="482"/>
      <c r="E321" s="482"/>
      <c r="F321" s="482"/>
    </row>
    <row r="322" spans="2:6" ht="12.75">
      <c r="B322" s="482"/>
      <c r="C322" s="482"/>
      <c r="D322" s="482"/>
      <c r="E322" s="482"/>
      <c r="F322" s="482"/>
    </row>
    <row r="323" spans="2:6" ht="12.75">
      <c r="B323" s="482"/>
      <c r="C323" s="482"/>
      <c r="D323" s="482"/>
      <c r="E323" s="482"/>
      <c r="F323" s="482"/>
    </row>
    <row r="324" spans="2:6" ht="12.75">
      <c r="B324" s="482"/>
      <c r="C324" s="482"/>
      <c r="D324" s="482"/>
      <c r="E324" s="482"/>
      <c r="F324" s="482"/>
    </row>
    <row r="325" spans="2:6" ht="12.75">
      <c r="B325" s="482"/>
      <c r="C325" s="482"/>
      <c r="D325" s="482"/>
      <c r="E325" s="482"/>
      <c r="F325" s="482"/>
    </row>
    <row r="326" spans="2:6" ht="12.75">
      <c r="B326" s="482"/>
      <c r="C326" s="482"/>
      <c r="D326" s="482"/>
      <c r="E326" s="482"/>
      <c r="F326" s="482"/>
    </row>
    <row r="327" spans="2:6" ht="12.75">
      <c r="B327" s="482"/>
      <c r="C327" s="482"/>
      <c r="D327" s="482"/>
      <c r="E327" s="482"/>
      <c r="F327" s="482"/>
    </row>
    <row r="328" spans="2:6" ht="12.75">
      <c r="B328" s="482"/>
      <c r="C328" s="482"/>
      <c r="D328" s="482"/>
      <c r="E328" s="482"/>
      <c r="F328" s="482"/>
    </row>
    <row r="329" spans="2:6" ht="12.75">
      <c r="B329" s="482"/>
      <c r="C329" s="482"/>
      <c r="D329" s="482"/>
      <c r="E329" s="482"/>
      <c r="F329" s="482"/>
    </row>
    <row r="330" spans="2:6" ht="12.75">
      <c r="B330" s="482"/>
      <c r="C330" s="482"/>
      <c r="D330" s="482"/>
      <c r="E330" s="482"/>
      <c r="F330" s="482"/>
    </row>
    <row r="331" spans="2:6" ht="12.75">
      <c r="B331" s="482"/>
      <c r="C331" s="482"/>
      <c r="D331" s="482"/>
      <c r="E331" s="482"/>
      <c r="F331" s="482"/>
    </row>
    <row r="332" spans="2:6" ht="12.75">
      <c r="B332" s="482"/>
      <c r="C332" s="482"/>
      <c r="D332" s="482"/>
      <c r="E332" s="482"/>
      <c r="F332" s="482"/>
    </row>
    <row r="333" spans="2:6" ht="12.75">
      <c r="B333" s="482"/>
      <c r="C333" s="482"/>
      <c r="D333" s="482"/>
      <c r="E333" s="482"/>
      <c r="F333" s="482"/>
    </row>
    <row r="334" spans="2:6" ht="12.75">
      <c r="B334" s="482"/>
      <c r="C334" s="482"/>
      <c r="D334" s="482"/>
      <c r="E334" s="482"/>
      <c r="F334" s="482"/>
    </row>
    <row r="335" spans="2:6" ht="12.75">
      <c r="B335" s="482"/>
      <c r="C335" s="482"/>
      <c r="D335" s="482"/>
      <c r="E335" s="482"/>
      <c r="F335" s="482"/>
    </row>
    <row r="336" spans="2:6" ht="12.75">
      <c r="B336" s="482"/>
      <c r="C336" s="482"/>
      <c r="D336" s="482"/>
      <c r="E336" s="482"/>
      <c r="F336" s="482"/>
    </row>
    <row r="337" spans="2:6" ht="12.75">
      <c r="B337" s="482"/>
      <c r="C337" s="482"/>
      <c r="D337" s="482"/>
      <c r="E337" s="482"/>
      <c r="F337" s="482"/>
    </row>
    <row r="338" spans="2:6" ht="12.75">
      <c r="B338" s="482"/>
      <c r="C338" s="482"/>
      <c r="D338" s="482"/>
      <c r="E338" s="482"/>
      <c r="F338" s="482"/>
    </row>
    <row r="339" spans="2:6" ht="12.75">
      <c r="B339" s="482"/>
      <c r="C339" s="482"/>
      <c r="D339" s="482"/>
      <c r="E339" s="482"/>
      <c r="F339" s="482"/>
    </row>
    <row r="340" spans="2:6" ht="12.75">
      <c r="B340" s="482"/>
      <c r="C340" s="482"/>
      <c r="D340" s="482"/>
      <c r="E340" s="482"/>
      <c r="F340" s="482"/>
    </row>
    <row r="341" spans="2:6" ht="12.75">
      <c r="B341" s="482"/>
      <c r="C341" s="482"/>
      <c r="D341" s="482"/>
      <c r="E341" s="482"/>
      <c r="F341" s="482"/>
    </row>
    <row r="342" spans="2:6" ht="12.75">
      <c r="B342" s="482"/>
      <c r="C342" s="482"/>
      <c r="D342" s="482"/>
      <c r="E342" s="482"/>
      <c r="F342" s="482"/>
    </row>
    <row r="343" spans="2:6" ht="12.75">
      <c r="B343" s="482"/>
      <c r="C343" s="482"/>
      <c r="D343" s="482"/>
      <c r="E343" s="482"/>
      <c r="F343" s="482"/>
    </row>
    <row r="344" spans="2:6" ht="12.75">
      <c r="B344" s="482"/>
      <c r="C344" s="482"/>
      <c r="D344" s="482"/>
      <c r="E344" s="482"/>
      <c r="F344" s="482"/>
    </row>
    <row r="345" spans="2:6" ht="12.75">
      <c r="B345" s="482"/>
      <c r="C345" s="482"/>
      <c r="D345" s="482"/>
      <c r="E345" s="482"/>
      <c r="F345" s="482"/>
    </row>
    <row r="346" spans="2:6" ht="12.75">
      <c r="B346" s="482"/>
      <c r="C346" s="482"/>
      <c r="D346" s="482"/>
      <c r="E346" s="482"/>
      <c r="F346" s="482"/>
    </row>
    <row r="347" spans="2:6" ht="12.75">
      <c r="B347" s="482"/>
      <c r="C347" s="482"/>
      <c r="D347" s="482"/>
      <c r="E347" s="482"/>
      <c r="F347" s="482"/>
    </row>
    <row r="348" spans="2:6" ht="12.75">
      <c r="B348" s="482"/>
      <c r="C348" s="482"/>
      <c r="D348" s="482"/>
      <c r="E348" s="482"/>
      <c r="F348" s="482"/>
    </row>
    <row r="349" spans="2:6" ht="12.75">
      <c r="B349" s="482"/>
      <c r="C349" s="482"/>
      <c r="D349" s="482"/>
      <c r="E349" s="482"/>
      <c r="F349" s="482"/>
    </row>
    <row r="350" spans="2:6" ht="12.75">
      <c r="B350" s="482"/>
      <c r="C350" s="482"/>
      <c r="D350" s="482"/>
      <c r="E350" s="482"/>
      <c r="F350" s="482"/>
    </row>
    <row r="351" spans="2:6" ht="12.75">
      <c r="B351" s="482"/>
      <c r="C351" s="482"/>
      <c r="D351" s="482"/>
      <c r="E351" s="482"/>
      <c r="F351" s="482"/>
    </row>
    <row r="352" spans="2:6" ht="12.75">
      <c r="B352" s="482"/>
      <c r="C352" s="482"/>
      <c r="D352" s="482"/>
      <c r="E352" s="482"/>
      <c r="F352" s="482"/>
    </row>
    <row r="353" spans="2:6" ht="12.75">
      <c r="B353" s="482"/>
      <c r="C353" s="482"/>
      <c r="D353" s="482"/>
      <c r="E353" s="482"/>
      <c r="F353" s="482"/>
    </row>
    <row r="354" spans="2:6" ht="12.75">
      <c r="B354" s="482"/>
      <c r="C354" s="482"/>
      <c r="D354" s="482"/>
      <c r="E354" s="482"/>
      <c r="F354" s="482"/>
    </row>
    <row r="355" spans="2:6" ht="12.75">
      <c r="B355" s="482"/>
      <c r="C355" s="482"/>
      <c r="D355" s="482"/>
      <c r="E355" s="482"/>
      <c r="F355" s="482"/>
    </row>
    <row r="356" spans="2:6" ht="12.75">
      <c r="B356" s="482"/>
      <c r="C356" s="482"/>
      <c r="D356" s="482"/>
      <c r="E356" s="482"/>
      <c r="F356" s="482"/>
    </row>
    <row r="357" spans="2:6" ht="12.75">
      <c r="B357" s="482"/>
      <c r="C357" s="482"/>
      <c r="D357" s="482"/>
      <c r="E357" s="482"/>
      <c r="F357" s="482"/>
    </row>
    <row r="358" spans="2:6" ht="12.75">
      <c r="B358" s="482"/>
      <c r="C358" s="482"/>
      <c r="D358" s="482"/>
      <c r="E358" s="482"/>
      <c r="F358" s="482"/>
    </row>
    <row r="359" spans="2:6" ht="12.75">
      <c r="B359" s="482"/>
      <c r="C359" s="482"/>
      <c r="D359" s="482"/>
      <c r="E359" s="482"/>
      <c r="F359" s="482"/>
    </row>
    <row r="360" spans="2:6" ht="12.75">
      <c r="B360" s="482"/>
      <c r="C360" s="482"/>
      <c r="D360" s="482"/>
      <c r="E360" s="482"/>
      <c r="F360" s="482"/>
    </row>
    <row r="361" spans="2:6" ht="12.75">
      <c r="B361" s="482"/>
      <c r="C361" s="482"/>
      <c r="D361" s="482"/>
      <c r="E361" s="482"/>
      <c r="F361" s="482"/>
    </row>
    <row r="362" spans="2:6" ht="12.75">
      <c r="B362" s="482"/>
      <c r="C362" s="482"/>
      <c r="D362" s="482"/>
      <c r="E362" s="482"/>
      <c r="F362" s="482"/>
    </row>
    <row r="363" spans="2:6" ht="12.75">
      <c r="B363" s="482"/>
      <c r="C363" s="482"/>
      <c r="D363" s="482"/>
      <c r="E363" s="482"/>
      <c r="F363" s="482"/>
    </row>
    <row r="364" spans="2:6" ht="12.75">
      <c r="B364" s="482"/>
      <c r="C364" s="482"/>
      <c r="D364" s="482"/>
      <c r="E364" s="482"/>
      <c r="F364" s="482"/>
    </row>
    <row r="365" spans="2:6" ht="12.75">
      <c r="B365" s="482"/>
      <c r="C365" s="482"/>
      <c r="D365" s="482"/>
      <c r="E365" s="482"/>
      <c r="F365" s="482"/>
    </row>
    <row r="366" spans="2:6" ht="12.75">
      <c r="B366" s="482"/>
      <c r="C366" s="482"/>
      <c r="D366" s="482"/>
      <c r="E366" s="482"/>
      <c r="F366" s="482"/>
    </row>
    <row r="367" spans="2:6" ht="12.75">
      <c r="B367" s="482"/>
      <c r="C367" s="482"/>
      <c r="D367" s="482"/>
      <c r="E367" s="482"/>
      <c r="F367" s="482"/>
    </row>
    <row r="368" spans="2:6" ht="12.75">
      <c r="B368" s="482"/>
      <c r="C368" s="482"/>
      <c r="D368" s="482"/>
      <c r="E368" s="482"/>
      <c r="F368" s="482"/>
    </row>
    <row r="369" spans="2:6" ht="12.75">
      <c r="B369" s="482"/>
      <c r="C369" s="482"/>
      <c r="D369" s="482"/>
      <c r="E369" s="482"/>
      <c r="F369" s="482"/>
    </row>
    <row r="370" spans="2:6" ht="12.75">
      <c r="B370" s="482"/>
      <c r="C370" s="482"/>
      <c r="D370" s="482"/>
      <c r="E370" s="482"/>
      <c r="F370" s="482"/>
    </row>
    <row r="371" spans="2:6" ht="12.75">
      <c r="B371" s="482"/>
      <c r="C371" s="482"/>
      <c r="D371" s="482"/>
      <c r="E371" s="482"/>
      <c r="F371" s="482"/>
    </row>
    <row r="372" spans="2:6" ht="12.75">
      <c r="B372" s="482"/>
      <c r="C372" s="482"/>
      <c r="D372" s="482"/>
      <c r="E372" s="482"/>
      <c r="F372" s="482"/>
    </row>
    <row r="373" spans="2:6" ht="12.75">
      <c r="B373" s="482"/>
      <c r="C373" s="482"/>
      <c r="D373" s="482"/>
      <c r="E373" s="482"/>
      <c r="F373" s="482"/>
    </row>
    <row r="374" spans="2:6" ht="12.75">
      <c r="B374" s="482"/>
      <c r="C374" s="482"/>
      <c r="D374" s="482"/>
      <c r="E374" s="482"/>
      <c r="F374" s="482"/>
    </row>
    <row r="375" spans="2:6" ht="12.75">
      <c r="B375" s="482"/>
      <c r="C375" s="482"/>
      <c r="D375" s="482"/>
      <c r="E375" s="482"/>
      <c r="F375" s="482"/>
    </row>
    <row r="376" spans="2:6" ht="12.75">
      <c r="B376" s="482"/>
      <c r="C376" s="482"/>
      <c r="D376" s="482"/>
      <c r="E376" s="482"/>
      <c r="F376" s="482"/>
    </row>
    <row r="377" spans="2:6" ht="12.75">
      <c r="B377" s="482"/>
      <c r="C377" s="482"/>
      <c r="D377" s="482"/>
      <c r="E377" s="482"/>
      <c r="F377" s="482"/>
    </row>
    <row r="378" spans="2:6" ht="12.75">
      <c r="B378" s="482"/>
      <c r="C378" s="482"/>
      <c r="D378" s="482"/>
      <c r="E378" s="482"/>
      <c r="F378" s="482"/>
    </row>
    <row r="379" spans="2:6" ht="12.75">
      <c r="B379" s="482"/>
      <c r="C379" s="482"/>
      <c r="D379" s="482"/>
      <c r="E379" s="482"/>
      <c r="F379" s="482"/>
    </row>
    <row r="380" spans="2:6" ht="12.75">
      <c r="B380" s="482"/>
      <c r="C380" s="482"/>
      <c r="D380" s="482"/>
      <c r="E380" s="482"/>
      <c r="F380" s="482"/>
    </row>
    <row r="381" spans="2:6" ht="12.75">
      <c r="B381" s="482"/>
      <c r="C381" s="482"/>
      <c r="D381" s="482"/>
      <c r="E381" s="482"/>
      <c r="F381" s="482"/>
    </row>
    <row r="382" spans="2:6" ht="12.75">
      <c r="B382" s="482"/>
      <c r="C382" s="482"/>
      <c r="D382" s="482"/>
      <c r="E382" s="482"/>
      <c r="F382" s="482"/>
    </row>
    <row r="383" spans="2:6" ht="12.75">
      <c r="B383" s="482"/>
      <c r="C383" s="482"/>
      <c r="D383" s="482"/>
      <c r="E383" s="482"/>
      <c r="F383" s="482"/>
    </row>
    <row r="384" spans="2:6" ht="12.75">
      <c r="B384" s="482"/>
      <c r="C384" s="482"/>
      <c r="D384" s="482"/>
      <c r="E384" s="482"/>
      <c r="F384" s="482"/>
    </row>
    <row r="385" spans="2:6" ht="12.75">
      <c r="B385" s="482"/>
      <c r="C385" s="482"/>
      <c r="D385" s="482"/>
      <c r="E385" s="482"/>
      <c r="F385" s="482"/>
    </row>
    <row r="386" spans="2:6" ht="12.75">
      <c r="B386" s="482"/>
      <c r="C386" s="482"/>
      <c r="D386" s="482"/>
      <c r="E386" s="482"/>
      <c r="F386" s="482"/>
    </row>
    <row r="387" spans="2:6" ht="12.75">
      <c r="B387" s="482"/>
      <c r="C387" s="482"/>
      <c r="D387" s="482"/>
      <c r="E387" s="482"/>
      <c r="F387" s="482"/>
    </row>
    <row r="388" spans="2:6" ht="12.75">
      <c r="B388" s="482"/>
      <c r="C388" s="482"/>
      <c r="D388" s="482"/>
      <c r="E388" s="482"/>
      <c r="F388" s="482"/>
    </row>
    <row r="389" spans="2:6" ht="12.75">
      <c r="B389" s="482"/>
      <c r="C389" s="482"/>
      <c r="D389" s="482"/>
      <c r="E389" s="482"/>
      <c r="F389" s="482"/>
    </row>
    <row r="390" spans="2:6" ht="12.75">
      <c r="B390" s="482"/>
      <c r="C390" s="482"/>
      <c r="D390" s="482"/>
      <c r="E390" s="482"/>
      <c r="F390" s="482"/>
    </row>
    <row r="391" spans="2:6" ht="12.75">
      <c r="B391" s="482"/>
      <c r="C391" s="482"/>
      <c r="D391" s="482"/>
      <c r="E391" s="482"/>
      <c r="F391" s="482"/>
    </row>
    <row r="392" spans="2:6" ht="12.75">
      <c r="B392" s="482"/>
      <c r="C392" s="482"/>
      <c r="D392" s="482"/>
      <c r="E392" s="482"/>
      <c r="F392" s="482"/>
    </row>
    <row r="393" spans="2:6" ht="12.75">
      <c r="B393" s="482"/>
      <c r="C393" s="482"/>
      <c r="D393" s="482"/>
      <c r="E393" s="482"/>
      <c r="F393" s="482"/>
    </row>
    <row r="394" spans="2:6" ht="12.75">
      <c r="B394" s="482"/>
      <c r="C394" s="482"/>
      <c r="D394" s="482"/>
      <c r="E394" s="482"/>
      <c r="F394" s="482"/>
    </row>
    <row r="395" spans="2:6" ht="12.75">
      <c r="B395" s="482"/>
      <c r="C395" s="482"/>
      <c r="D395" s="482"/>
      <c r="E395" s="482"/>
      <c r="F395" s="482"/>
    </row>
    <row r="396" spans="2:6" ht="12.75">
      <c r="B396" s="482"/>
      <c r="C396" s="482"/>
      <c r="D396" s="482"/>
      <c r="E396" s="482"/>
      <c r="F396" s="482"/>
    </row>
    <row r="397" spans="2:6" ht="12.75">
      <c r="B397" s="482"/>
      <c r="C397" s="482"/>
      <c r="D397" s="482"/>
      <c r="E397" s="482"/>
      <c r="F397" s="482"/>
    </row>
    <row r="398" spans="2:6" ht="12.75">
      <c r="B398" s="482"/>
      <c r="C398" s="482"/>
      <c r="D398" s="482"/>
      <c r="E398" s="482"/>
      <c r="F398" s="482"/>
    </row>
    <row r="399" spans="2:6" ht="12.75">
      <c r="B399" s="482"/>
      <c r="C399" s="482"/>
      <c r="D399" s="482"/>
      <c r="E399" s="482"/>
      <c r="F399" s="482"/>
    </row>
    <row r="400" spans="2:6" ht="12.75">
      <c r="B400" s="482"/>
      <c r="C400" s="482"/>
      <c r="D400" s="482"/>
      <c r="E400" s="482"/>
      <c r="F400" s="482"/>
    </row>
    <row r="401" spans="2:6" ht="12.75">
      <c r="B401" s="482"/>
      <c r="C401" s="482"/>
      <c r="D401" s="482"/>
      <c r="E401" s="482"/>
      <c r="F401" s="482"/>
    </row>
    <row r="402" spans="2:6" ht="12.75">
      <c r="B402" s="482"/>
      <c r="C402" s="482"/>
      <c r="D402" s="482"/>
      <c r="E402" s="482"/>
      <c r="F402" s="482"/>
    </row>
    <row r="403" spans="2:6" ht="12.75">
      <c r="B403" s="482"/>
      <c r="C403" s="482"/>
      <c r="D403" s="482"/>
      <c r="E403" s="482"/>
      <c r="F403" s="482"/>
    </row>
    <row r="404" spans="2:6" ht="12.75">
      <c r="B404" s="482"/>
      <c r="C404" s="482"/>
      <c r="D404" s="482"/>
      <c r="E404" s="482"/>
      <c r="F404" s="482"/>
    </row>
    <row r="405" spans="2:6" ht="12.75">
      <c r="B405" s="482"/>
      <c r="C405" s="482"/>
      <c r="D405" s="482"/>
      <c r="E405" s="482"/>
      <c r="F405" s="482"/>
    </row>
    <row r="406" spans="2:6" ht="12.75">
      <c r="B406" s="482"/>
      <c r="C406" s="482"/>
      <c r="D406" s="482"/>
      <c r="E406" s="482"/>
      <c r="F406" s="482"/>
    </row>
    <row r="407" spans="2:6" ht="12.75">
      <c r="B407" s="482"/>
      <c r="C407" s="482"/>
      <c r="D407" s="482"/>
      <c r="E407" s="482"/>
      <c r="F407" s="482"/>
    </row>
    <row r="408" spans="2:6" ht="12.75">
      <c r="B408" s="482"/>
      <c r="C408" s="482"/>
      <c r="D408" s="482"/>
      <c r="E408" s="482"/>
      <c r="F408" s="482"/>
    </row>
    <row r="409" spans="2:6" ht="12.75">
      <c r="B409" s="482"/>
      <c r="C409" s="482"/>
      <c r="D409" s="482"/>
      <c r="E409" s="482"/>
      <c r="F409" s="482"/>
    </row>
    <row r="410" spans="2:6" ht="12.75">
      <c r="B410" s="482"/>
      <c r="C410" s="482"/>
      <c r="D410" s="482"/>
      <c r="E410" s="482"/>
      <c r="F410" s="482"/>
    </row>
    <row r="411" spans="2:6" ht="12.75">
      <c r="B411" s="482"/>
      <c r="C411" s="482"/>
      <c r="D411" s="482"/>
      <c r="E411" s="482"/>
      <c r="F411" s="482"/>
    </row>
    <row r="412" spans="2:6" ht="12.75">
      <c r="B412" s="482"/>
      <c r="C412" s="482"/>
      <c r="D412" s="482"/>
      <c r="E412" s="482"/>
      <c r="F412" s="482"/>
    </row>
    <row r="413" spans="2:6" ht="12.75">
      <c r="B413" s="482"/>
      <c r="C413" s="482"/>
      <c r="D413" s="482"/>
      <c r="E413" s="482"/>
      <c r="F413" s="482"/>
    </row>
    <row r="414" spans="2:6" ht="12.75">
      <c r="B414" s="482"/>
      <c r="C414" s="482"/>
      <c r="D414" s="482"/>
      <c r="E414" s="482"/>
      <c r="F414" s="482"/>
    </row>
    <row r="415" spans="2:6" ht="12.75">
      <c r="B415" s="482"/>
      <c r="C415" s="482"/>
      <c r="D415" s="482"/>
      <c r="E415" s="482"/>
      <c r="F415" s="482"/>
    </row>
    <row r="416" spans="2:6" ht="12.75">
      <c r="B416" s="482"/>
      <c r="C416" s="482"/>
      <c r="D416" s="482"/>
      <c r="E416" s="482"/>
      <c r="F416" s="482"/>
    </row>
    <row r="417" spans="2:6" ht="12.75">
      <c r="B417" s="482"/>
      <c r="C417" s="482"/>
      <c r="D417" s="482"/>
      <c r="E417" s="482"/>
      <c r="F417" s="482"/>
    </row>
    <row r="418" spans="2:6" ht="12.75">
      <c r="B418" s="482"/>
      <c r="C418" s="482"/>
      <c r="D418" s="482"/>
      <c r="E418" s="482"/>
      <c r="F418" s="482"/>
    </row>
    <row r="419" spans="2:6" ht="12.75">
      <c r="B419" s="482"/>
      <c r="C419" s="482"/>
      <c r="D419" s="482"/>
      <c r="E419" s="482"/>
      <c r="F419" s="482"/>
    </row>
    <row r="420" spans="2:6" ht="12.75">
      <c r="B420" s="482"/>
      <c r="C420" s="482"/>
      <c r="D420" s="482"/>
      <c r="E420" s="482"/>
      <c r="F420" s="482"/>
    </row>
    <row r="421" spans="2:6" ht="12.75">
      <c r="B421" s="482"/>
      <c r="C421" s="482"/>
      <c r="D421" s="482"/>
      <c r="E421" s="482"/>
      <c r="F421" s="482"/>
    </row>
    <row r="422" spans="2:6" ht="12.75">
      <c r="B422" s="482"/>
      <c r="C422" s="482"/>
      <c r="D422" s="482"/>
      <c r="E422" s="482"/>
      <c r="F422" s="482"/>
    </row>
    <row r="423" spans="2:6" ht="12.75">
      <c r="B423" s="482"/>
      <c r="C423" s="482"/>
      <c r="D423" s="482"/>
      <c r="E423" s="482"/>
      <c r="F423" s="482"/>
    </row>
    <row r="424" spans="2:6" ht="12.75">
      <c r="B424" s="482"/>
      <c r="C424" s="482"/>
      <c r="D424" s="482"/>
      <c r="E424" s="482"/>
      <c r="F424" s="482"/>
    </row>
    <row r="425" spans="2:6" ht="12.75">
      <c r="B425" s="482"/>
      <c r="C425" s="482"/>
      <c r="D425" s="482"/>
      <c r="E425" s="482"/>
      <c r="F425" s="482"/>
    </row>
    <row r="426" spans="2:6" ht="12.75">
      <c r="B426" s="482"/>
      <c r="C426" s="482"/>
      <c r="D426" s="482"/>
      <c r="E426" s="482"/>
      <c r="F426" s="482"/>
    </row>
    <row r="427" spans="2:6" ht="12.75">
      <c r="B427" s="482"/>
      <c r="C427" s="482"/>
      <c r="D427" s="482"/>
      <c r="E427" s="482"/>
      <c r="F427" s="482"/>
    </row>
    <row r="428" spans="2:6" ht="12.75">
      <c r="B428" s="482"/>
      <c r="C428" s="482"/>
      <c r="D428" s="482"/>
      <c r="E428" s="482"/>
      <c r="F428" s="482"/>
    </row>
    <row r="429" spans="2:6" ht="12.75">
      <c r="B429" s="482"/>
      <c r="C429" s="482"/>
      <c r="D429" s="482"/>
      <c r="E429" s="482"/>
      <c r="F429" s="482"/>
    </row>
    <row r="430" spans="2:6" ht="12.75">
      <c r="B430" s="482"/>
      <c r="C430" s="482"/>
      <c r="D430" s="482"/>
      <c r="E430" s="482"/>
      <c r="F430" s="482"/>
    </row>
    <row r="431" spans="2:6" ht="12.75">
      <c r="B431" s="482"/>
      <c r="C431" s="482"/>
      <c r="D431" s="482"/>
      <c r="E431" s="482"/>
      <c r="F431" s="482"/>
    </row>
    <row r="432" spans="2:6" ht="12.75">
      <c r="B432" s="482"/>
      <c r="C432" s="482"/>
      <c r="D432" s="482"/>
      <c r="E432" s="482"/>
      <c r="F432" s="482"/>
    </row>
    <row r="433" spans="2:6" ht="12.75">
      <c r="B433" s="482"/>
      <c r="C433" s="482"/>
      <c r="D433" s="482"/>
      <c r="E433" s="482"/>
      <c r="F433" s="482"/>
    </row>
    <row r="434" spans="2:6" ht="12.75">
      <c r="B434" s="482"/>
      <c r="C434" s="482"/>
      <c r="D434" s="482"/>
      <c r="E434" s="482"/>
      <c r="F434" s="482"/>
    </row>
    <row r="435" spans="2:6" ht="12.75">
      <c r="B435" s="482"/>
      <c r="C435" s="482"/>
      <c r="D435" s="482"/>
      <c r="E435" s="482"/>
      <c r="F435" s="482"/>
    </row>
    <row r="436" spans="2:6" ht="12.75">
      <c r="B436" s="482"/>
      <c r="C436" s="482"/>
      <c r="D436" s="482"/>
      <c r="E436" s="482"/>
      <c r="F436" s="482"/>
    </row>
    <row r="437" spans="2:6" ht="12.75">
      <c r="B437" s="482"/>
      <c r="C437" s="482"/>
      <c r="D437" s="482"/>
      <c r="E437" s="482"/>
      <c r="F437" s="482"/>
    </row>
    <row r="438" spans="2:6" ht="12.75">
      <c r="B438" s="482"/>
      <c r="C438" s="482"/>
      <c r="D438" s="482"/>
      <c r="E438" s="482"/>
      <c r="F438" s="482"/>
    </row>
    <row r="439" spans="2:6" ht="12.75">
      <c r="B439" s="482"/>
      <c r="C439" s="482"/>
      <c r="D439" s="482"/>
      <c r="E439" s="482"/>
      <c r="F439" s="482"/>
    </row>
    <row r="440" spans="2:6" ht="12.75">
      <c r="B440" s="482"/>
      <c r="C440" s="482"/>
      <c r="D440" s="482"/>
      <c r="E440" s="482"/>
      <c r="F440" s="482"/>
    </row>
    <row r="441" spans="2:6" ht="12.75">
      <c r="B441" s="482"/>
      <c r="C441" s="482"/>
      <c r="D441" s="482"/>
      <c r="E441" s="482"/>
      <c r="F441" s="482"/>
    </row>
    <row r="442" spans="2:6" ht="12.75">
      <c r="B442" s="482"/>
      <c r="C442" s="482"/>
      <c r="D442" s="482"/>
      <c r="E442" s="482"/>
      <c r="F442" s="482"/>
    </row>
    <row r="443" spans="2:6" ht="12.75">
      <c r="B443" s="482"/>
      <c r="C443" s="482"/>
      <c r="D443" s="482"/>
      <c r="E443" s="482"/>
      <c r="F443" s="482"/>
    </row>
    <row r="444" spans="2:6" ht="12.75">
      <c r="B444" s="482"/>
      <c r="C444" s="482"/>
      <c r="D444" s="482"/>
      <c r="E444" s="482"/>
      <c r="F444" s="482"/>
    </row>
    <row r="445" spans="2:6" ht="12.75">
      <c r="B445" s="482"/>
      <c r="C445" s="482"/>
      <c r="D445" s="482"/>
      <c r="E445" s="482"/>
      <c r="F445" s="482"/>
    </row>
    <row r="446" spans="2:6" ht="12.75">
      <c r="B446" s="482"/>
      <c r="C446" s="482"/>
      <c r="D446" s="482"/>
      <c r="E446" s="482"/>
      <c r="F446" s="482"/>
    </row>
    <row r="447" spans="2:6" ht="12.75">
      <c r="B447" s="482"/>
      <c r="C447" s="482"/>
      <c r="D447" s="482"/>
      <c r="E447" s="482"/>
      <c r="F447" s="482"/>
    </row>
    <row r="448" spans="2:6" ht="12.75">
      <c r="B448" s="482"/>
      <c r="C448" s="482"/>
      <c r="D448" s="482"/>
      <c r="E448" s="482"/>
      <c r="F448" s="482"/>
    </row>
    <row r="449" spans="2:6" ht="12.75">
      <c r="B449" s="482"/>
      <c r="C449" s="482"/>
      <c r="D449" s="482"/>
      <c r="E449" s="482"/>
      <c r="F449" s="482"/>
    </row>
    <row r="450" spans="2:6" ht="12.75">
      <c r="B450" s="482"/>
      <c r="C450" s="482"/>
      <c r="D450" s="482"/>
      <c r="E450" s="482"/>
      <c r="F450" s="482"/>
    </row>
    <row r="451" spans="2:6" ht="12.75">
      <c r="B451" s="482"/>
      <c r="C451" s="482"/>
      <c r="D451" s="482"/>
      <c r="E451" s="482"/>
      <c r="F451" s="482"/>
    </row>
    <row r="452" spans="2:6" ht="12.75">
      <c r="B452" s="482"/>
      <c r="C452" s="482"/>
      <c r="D452" s="482"/>
      <c r="E452" s="482"/>
      <c r="F452" s="482"/>
    </row>
    <row r="453" spans="2:6" ht="12.75">
      <c r="B453" s="482"/>
      <c r="C453" s="482"/>
      <c r="D453" s="482"/>
      <c r="E453" s="482"/>
      <c r="F453" s="482"/>
    </row>
    <row r="454" spans="2:6" ht="12.75">
      <c r="B454" s="482"/>
      <c r="C454" s="482"/>
      <c r="D454" s="482"/>
      <c r="E454" s="482"/>
      <c r="F454" s="482"/>
    </row>
    <row r="455" spans="2:6" ht="12.75">
      <c r="B455" s="482"/>
      <c r="C455" s="482"/>
      <c r="D455" s="482"/>
      <c r="E455" s="482"/>
      <c r="F455" s="482"/>
    </row>
    <row r="456" spans="2:6" ht="12.75">
      <c r="B456" s="482"/>
      <c r="C456" s="482"/>
      <c r="D456" s="482"/>
      <c r="E456" s="482"/>
      <c r="F456" s="482"/>
    </row>
    <row r="457" spans="2:6" ht="12.75">
      <c r="B457" s="482"/>
      <c r="C457" s="482"/>
      <c r="D457" s="482"/>
      <c r="E457" s="482"/>
      <c r="F457" s="482"/>
    </row>
    <row r="458" spans="2:6" ht="12.75">
      <c r="B458" s="482"/>
      <c r="C458" s="482"/>
      <c r="D458" s="482"/>
      <c r="E458" s="482"/>
      <c r="F458" s="482"/>
    </row>
    <row r="459" spans="2:6" ht="12.75">
      <c r="B459" s="482"/>
      <c r="C459" s="482"/>
      <c r="D459" s="482"/>
      <c r="E459" s="482"/>
      <c r="F459" s="482"/>
    </row>
    <row r="460" spans="2:6" ht="12.75">
      <c r="B460" s="482"/>
      <c r="C460" s="482"/>
      <c r="D460" s="482"/>
      <c r="E460" s="482"/>
      <c r="F460" s="482"/>
    </row>
    <row r="461" spans="2:6" ht="12.75">
      <c r="B461" s="482"/>
      <c r="C461" s="482"/>
      <c r="D461" s="482"/>
      <c r="E461" s="482"/>
      <c r="F461" s="482"/>
    </row>
    <row r="462" spans="2:6" ht="12.75">
      <c r="B462" s="482"/>
      <c r="C462" s="482"/>
      <c r="D462" s="482"/>
      <c r="E462" s="482"/>
      <c r="F462" s="482"/>
    </row>
    <row r="463" spans="2:6" ht="12.75">
      <c r="B463" s="482"/>
      <c r="C463" s="482"/>
      <c r="D463" s="482"/>
      <c r="E463" s="482"/>
      <c r="F463" s="482"/>
    </row>
    <row r="464" spans="2:6" ht="12.75">
      <c r="B464" s="482"/>
      <c r="C464" s="482"/>
      <c r="D464" s="482"/>
      <c r="E464" s="482"/>
      <c r="F464" s="482"/>
    </row>
    <row r="465" spans="2:6" ht="12.75">
      <c r="B465" s="482"/>
      <c r="C465" s="482"/>
      <c r="D465" s="482"/>
      <c r="E465" s="482"/>
      <c r="F465" s="482"/>
    </row>
    <row r="466" spans="2:6" ht="12.75">
      <c r="B466" s="482"/>
      <c r="C466" s="482"/>
      <c r="D466" s="482"/>
      <c r="E466" s="482"/>
      <c r="F466" s="482"/>
    </row>
    <row r="467" spans="2:6" ht="12.75">
      <c r="B467" s="482"/>
      <c r="C467" s="482"/>
      <c r="D467" s="482"/>
      <c r="E467" s="482"/>
      <c r="F467" s="482"/>
    </row>
    <row r="468" spans="2:6" ht="12.75">
      <c r="B468" s="482"/>
      <c r="C468" s="482"/>
      <c r="D468" s="482"/>
      <c r="E468" s="482"/>
      <c r="F468" s="482"/>
    </row>
    <row r="469" spans="2:6" ht="12.75">
      <c r="B469" s="482"/>
      <c r="C469" s="482"/>
      <c r="D469" s="482"/>
      <c r="E469" s="482"/>
      <c r="F469" s="482"/>
    </row>
    <row r="470" spans="2:6" ht="12.75">
      <c r="B470" s="482"/>
      <c r="C470" s="482"/>
      <c r="D470" s="482"/>
      <c r="E470" s="482"/>
      <c r="F470" s="482"/>
    </row>
    <row r="471" spans="2:6" ht="12.75">
      <c r="B471" s="482"/>
      <c r="C471" s="482"/>
      <c r="D471" s="482"/>
      <c r="E471" s="482"/>
      <c r="F471" s="482"/>
    </row>
    <row r="472" spans="2:6" ht="12.75">
      <c r="B472" s="482"/>
      <c r="C472" s="482"/>
      <c r="D472" s="482"/>
      <c r="E472" s="482"/>
      <c r="F472" s="482"/>
    </row>
    <row r="473" spans="2:6" ht="12.75">
      <c r="B473" s="482"/>
      <c r="C473" s="482"/>
      <c r="D473" s="482"/>
      <c r="E473" s="482"/>
      <c r="F473" s="482"/>
    </row>
    <row r="474" spans="2:6" ht="12.75">
      <c r="B474" s="482"/>
      <c r="C474" s="482"/>
      <c r="D474" s="482"/>
      <c r="E474" s="482"/>
      <c r="F474" s="482"/>
    </row>
    <row r="475" spans="2:6" ht="12.75">
      <c r="B475" s="482"/>
      <c r="C475" s="482"/>
      <c r="D475" s="482"/>
      <c r="E475" s="482"/>
      <c r="F475" s="482"/>
    </row>
    <row r="476" spans="2:6" ht="12.75">
      <c r="B476" s="482"/>
      <c r="C476" s="482"/>
      <c r="D476" s="482"/>
      <c r="E476" s="482"/>
      <c r="F476" s="482"/>
    </row>
    <row r="477" spans="2:6" ht="12.75">
      <c r="B477" s="482"/>
      <c r="C477" s="482"/>
      <c r="D477" s="482"/>
      <c r="E477" s="482"/>
      <c r="F477" s="482"/>
    </row>
    <row r="478" spans="2:6" ht="12.75">
      <c r="B478" s="482"/>
      <c r="C478" s="482"/>
      <c r="D478" s="482"/>
      <c r="E478" s="482"/>
      <c r="F478" s="482"/>
    </row>
    <row r="479" spans="2:6" ht="12.75">
      <c r="B479" s="482"/>
      <c r="C479" s="482"/>
      <c r="D479" s="482"/>
      <c r="E479" s="482"/>
      <c r="F479" s="482"/>
    </row>
    <row r="480" spans="2:6" ht="12.75">
      <c r="B480" s="482"/>
      <c r="C480" s="482"/>
      <c r="D480" s="482"/>
      <c r="E480" s="482"/>
      <c r="F480" s="482"/>
    </row>
    <row r="481" spans="2:6" ht="12.75">
      <c r="B481" s="482"/>
      <c r="C481" s="482"/>
      <c r="D481" s="482"/>
      <c r="E481" s="482"/>
      <c r="F481" s="482"/>
    </row>
    <row r="482" spans="2:6" ht="12.75">
      <c r="B482" s="482"/>
      <c r="C482" s="482"/>
      <c r="D482" s="482"/>
      <c r="E482" s="482"/>
      <c r="F482" s="482"/>
    </row>
    <row r="483" spans="2:6" ht="12.75">
      <c r="B483" s="482"/>
      <c r="C483" s="482"/>
      <c r="D483" s="482"/>
      <c r="E483" s="482"/>
      <c r="F483" s="482"/>
    </row>
    <row r="484" spans="2:6" ht="12.75">
      <c r="B484" s="482"/>
      <c r="C484" s="482"/>
      <c r="D484" s="482"/>
      <c r="E484" s="482"/>
      <c r="F484" s="482"/>
    </row>
    <row r="485" spans="2:6" ht="12.75">
      <c r="B485" s="482"/>
      <c r="C485" s="482"/>
      <c r="D485" s="482"/>
      <c r="E485" s="482"/>
      <c r="F485" s="482"/>
    </row>
    <row r="486" spans="2:6" ht="12.75">
      <c r="B486" s="482"/>
      <c r="C486" s="482"/>
      <c r="D486" s="482"/>
      <c r="E486" s="482"/>
      <c r="F486" s="482"/>
    </row>
    <row r="487" spans="2:6" ht="12.75">
      <c r="B487" s="482"/>
      <c r="C487" s="482"/>
      <c r="D487" s="482"/>
      <c r="E487" s="482"/>
      <c r="F487" s="482"/>
    </row>
    <row r="488" spans="2:6" ht="12.75">
      <c r="B488" s="482"/>
      <c r="C488" s="482"/>
      <c r="D488" s="482"/>
      <c r="E488" s="482"/>
      <c r="F488" s="482"/>
    </row>
    <row r="489" spans="2:6" ht="12.75">
      <c r="B489" s="482"/>
      <c r="C489" s="482"/>
      <c r="D489" s="482"/>
      <c r="E489" s="482"/>
      <c r="F489" s="482"/>
    </row>
    <row r="490" spans="2:6" ht="12.75">
      <c r="B490" s="482"/>
      <c r="C490" s="482"/>
      <c r="D490" s="482"/>
      <c r="E490" s="482"/>
      <c r="F490" s="482"/>
    </row>
    <row r="491" spans="2:6" ht="12.75">
      <c r="B491" s="482"/>
      <c r="C491" s="482"/>
      <c r="D491" s="482"/>
      <c r="E491" s="482"/>
      <c r="F491" s="482"/>
    </row>
    <row r="492" spans="2:6" ht="12.75">
      <c r="B492" s="482"/>
      <c r="C492" s="482"/>
      <c r="D492" s="482"/>
      <c r="E492" s="482"/>
      <c r="F492" s="482"/>
    </row>
    <row r="493" spans="2:6" ht="12.75">
      <c r="B493" s="482"/>
      <c r="C493" s="482"/>
      <c r="D493" s="482"/>
      <c r="E493" s="482"/>
      <c r="F493" s="482"/>
    </row>
    <row r="494" spans="2:6" ht="12.75">
      <c r="B494" s="482"/>
      <c r="C494" s="482"/>
      <c r="D494" s="482"/>
      <c r="E494" s="482"/>
      <c r="F494" s="482"/>
    </row>
    <row r="495" spans="2:6" ht="12.75">
      <c r="B495" s="482"/>
      <c r="C495" s="482"/>
      <c r="D495" s="482"/>
      <c r="E495" s="482"/>
      <c r="F495" s="482"/>
    </row>
    <row r="496" spans="2:6" ht="12.75">
      <c r="B496" s="482"/>
      <c r="C496" s="482"/>
      <c r="D496" s="482"/>
      <c r="E496" s="482"/>
      <c r="F496" s="482"/>
    </row>
    <row r="497" spans="2:6" ht="12.75">
      <c r="B497" s="482"/>
      <c r="C497" s="482"/>
      <c r="D497" s="482"/>
      <c r="E497" s="482"/>
      <c r="F497" s="482"/>
    </row>
    <row r="498" spans="2:6" ht="12.75">
      <c r="B498" s="482"/>
      <c r="C498" s="482"/>
      <c r="D498" s="482"/>
      <c r="E498" s="482"/>
      <c r="F498" s="482"/>
    </row>
    <row r="499" spans="2:6" ht="12.75">
      <c r="B499" s="482"/>
      <c r="C499" s="482"/>
      <c r="D499" s="482"/>
      <c r="E499" s="482"/>
      <c r="F499" s="482"/>
    </row>
    <row r="500" spans="2:6" ht="12.75">
      <c r="B500" s="482"/>
      <c r="C500" s="482"/>
      <c r="D500" s="482"/>
      <c r="E500" s="482"/>
      <c r="F500" s="482"/>
    </row>
    <row r="501" spans="2:6" ht="12.75">
      <c r="B501" s="482"/>
      <c r="C501" s="482"/>
      <c r="D501" s="482"/>
      <c r="E501" s="482"/>
      <c r="F501" s="482"/>
    </row>
    <row r="502" spans="2:6" ht="12.75">
      <c r="B502" s="482"/>
      <c r="C502" s="482"/>
      <c r="D502" s="482"/>
      <c r="E502" s="482"/>
      <c r="F502" s="482"/>
    </row>
    <row r="503" spans="2:6" ht="12.75">
      <c r="B503" s="482"/>
      <c r="C503" s="482"/>
      <c r="D503" s="482"/>
      <c r="E503" s="482"/>
      <c r="F503" s="482"/>
    </row>
    <row r="504" spans="2:6" ht="12.75">
      <c r="B504" s="482"/>
      <c r="C504" s="482"/>
      <c r="D504" s="482"/>
      <c r="E504" s="482"/>
      <c r="F504" s="482"/>
    </row>
    <row r="505" spans="2:6" ht="12.75">
      <c r="B505" s="482"/>
      <c r="C505" s="482"/>
      <c r="D505" s="482"/>
      <c r="E505" s="482"/>
      <c r="F505" s="482"/>
    </row>
    <row r="506" spans="2:6" ht="12.75">
      <c r="B506" s="482"/>
      <c r="C506" s="482"/>
      <c r="D506" s="482"/>
      <c r="E506" s="482"/>
      <c r="F506" s="482"/>
    </row>
    <row r="507" spans="2:6" ht="12.75">
      <c r="B507" s="482"/>
      <c r="C507" s="482"/>
      <c r="D507" s="482"/>
      <c r="E507" s="482"/>
      <c r="F507" s="482"/>
    </row>
    <row r="508" spans="2:6" ht="12.75">
      <c r="B508" s="482"/>
      <c r="C508" s="482"/>
      <c r="D508" s="482"/>
      <c r="E508" s="482"/>
      <c r="F508" s="482"/>
    </row>
    <row r="509" spans="2:6" ht="12.75">
      <c r="B509" s="482"/>
      <c r="C509" s="482"/>
      <c r="D509" s="482"/>
      <c r="E509" s="482"/>
      <c r="F509" s="482"/>
    </row>
    <row r="510" spans="2:6" ht="12.75">
      <c r="B510" s="482"/>
      <c r="C510" s="482"/>
      <c r="D510" s="482"/>
      <c r="E510" s="482"/>
      <c r="F510" s="482"/>
    </row>
    <row r="511" spans="2:6" ht="12.75">
      <c r="B511" s="482"/>
      <c r="C511" s="482"/>
      <c r="D511" s="482"/>
      <c r="E511" s="482"/>
      <c r="F511" s="482"/>
    </row>
    <row r="512" spans="2:6" ht="12.75">
      <c r="B512" s="482"/>
      <c r="C512" s="482"/>
      <c r="D512" s="482"/>
      <c r="E512" s="482"/>
      <c r="F512" s="482"/>
    </row>
    <row r="513" spans="2:6" ht="12.75">
      <c r="B513" s="482"/>
      <c r="C513" s="482"/>
      <c r="D513" s="482"/>
      <c r="E513" s="482"/>
      <c r="F513" s="482"/>
    </row>
    <row r="514" spans="2:6" ht="12.75">
      <c r="B514" s="482"/>
      <c r="C514" s="482"/>
      <c r="D514" s="482"/>
      <c r="E514" s="482"/>
      <c r="F514" s="482"/>
    </row>
    <row r="515" spans="2:6" ht="12.75">
      <c r="B515" s="482"/>
      <c r="C515" s="482"/>
      <c r="D515" s="482"/>
      <c r="E515" s="482"/>
      <c r="F515" s="482"/>
    </row>
    <row r="516" spans="2:6" ht="12.75">
      <c r="B516" s="482"/>
      <c r="C516" s="482"/>
      <c r="D516" s="482"/>
      <c r="E516" s="482"/>
      <c r="F516" s="482"/>
    </row>
    <row r="517" spans="2:6" ht="12.75">
      <c r="B517" s="482"/>
      <c r="C517" s="482"/>
      <c r="D517" s="482"/>
      <c r="E517" s="482"/>
      <c r="F517" s="482"/>
    </row>
    <row r="518" spans="2:6" ht="12.75">
      <c r="B518" s="482"/>
      <c r="C518" s="482"/>
      <c r="D518" s="482"/>
      <c r="E518" s="482"/>
      <c r="F518" s="482"/>
    </row>
    <row r="519" spans="2:6" ht="12.75">
      <c r="B519" s="482"/>
      <c r="C519" s="482"/>
      <c r="D519" s="482"/>
      <c r="E519" s="482"/>
      <c r="F519" s="482"/>
    </row>
    <row r="520" spans="2:6" ht="12.75">
      <c r="B520" s="482"/>
      <c r="C520" s="482"/>
      <c r="D520" s="482"/>
      <c r="E520" s="482"/>
      <c r="F520" s="482"/>
    </row>
    <row r="521" spans="2:6" ht="12.75">
      <c r="B521" s="482"/>
      <c r="C521" s="482"/>
      <c r="D521" s="482"/>
      <c r="E521" s="482"/>
      <c r="F521" s="482"/>
    </row>
    <row r="522" spans="2:6" ht="12.75">
      <c r="B522" s="482"/>
      <c r="C522" s="482"/>
      <c r="D522" s="482"/>
      <c r="E522" s="482"/>
      <c r="F522" s="482"/>
    </row>
    <row r="523" spans="2:6" ht="12.75">
      <c r="B523" s="482"/>
      <c r="C523" s="482"/>
      <c r="D523" s="482"/>
      <c r="E523" s="482"/>
      <c r="F523" s="482"/>
    </row>
    <row r="524" spans="2:6" ht="12.75">
      <c r="B524" s="482"/>
      <c r="C524" s="482"/>
      <c r="D524" s="482"/>
      <c r="E524" s="482"/>
      <c r="F524" s="482"/>
    </row>
    <row r="525" spans="2:6" ht="12.75">
      <c r="B525" s="482"/>
      <c r="C525" s="482"/>
      <c r="D525" s="482"/>
      <c r="E525" s="482"/>
      <c r="F525" s="482"/>
    </row>
    <row r="526" spans="2:6" ht="12.75">
      <c r="B526" s="482"/>
      <c r="C526" s="482"/>
      <c r="D526" s="482"/>
      <c r="E526" s="482"/>
      <c r="F526" s="482"/>
    </row>
    <row r="527" spans="2:6" ht="12.75">
      <c r="B527" s="482"/>
      <c r="C527" s="482"/>
      <c r="D527" s="482"/>
      <c r="E527" s="482"/>
      <c r="F527" s="482"/>
    </row>
    <row r="528" spans="2:6" ht="12.75">
      <c r="B528" s="482"/>
      <c r="C528" s="482"/>
      <c r="D528" s="482"/>
      <c r="E528" s="482"/>
      <c r="F528" s="482"/>
    </row>
    <row r="529" spans="2:6" ht="12.75">
      <c r="B529" s="482"/>
      <c r="C529" s="482"/>
      <c r="D529" s="482"/>
      <c r="E529" s="482"/>
      <c r="F529" s="482"/>
    </row>
    <row r="530" spans="2:6" ht="12.75">
      <c r="B530" s="482"/>
      <c r="C530" s="482"/>
      <c r="D530" s="482"/>
      <c r="E530" s="482"/>
      <c r="F530" s="482"/>
    </row>
    <row r="531" spans="2:6" ht="12.75">
      <c r="B531" s="482"/>
      <c r="C531" s="482"/>
      <c r="D531" s="482"/>
      <c r="E531" s="482"/>
      <c r="F531" s="482"/>
    </row>
    <row r="532" spans="2:6" ht="12.75">
      <c r="B532" s="482"/>
      <c r="C532" s="482"/>
      <c r="D532" s="482"/>
      <c r="E532" s="482"/>
      <c r="F532" s="482"/>
    </row>
    <row r="533" spans="2:6" ht="12.75">
      <c r="B533" s="482"/>
      <c r="C533" s="482"/>
      <c r="D533" s="482"/>
      <c r="E533" s="482"/>
      <c r="F533" s="482"/>
    </row>
    <row r="534" spans="2:6" ht="12.75">
      <c r="B534" s="482"/>
      <c r="C534" s="482"/>
      <c r="D534" s="482"/>
      <c r="E534" s="482"/>
      <c r="F534" s="482"/>
    </row>
    <row r="535" spans="2:6" ht="12.75">
      <c r="B535" s="482"/>
      <c r="C535" s="482"/>
      <c r="D535" s="482"/>
      <c r="E535" s="482"/>
      <c r="F535" s="482"/>
    </row>
    <row r="536" spans="2:6" ht="12.75">
      <c r="B536" s="482"/>
      <c r="C536" s="482"/>
      <c r="D536" s="482"/>
      <c r="E536" s="482"/>
      <c r="F536" s="482"/>
    </row>
    <row r="537" spans="2:6" ht="12.75">
      <c r="B537" s="482"/>
      <c r="C537" s="482"/>
      <c r="D537" s="482"/>
      <c r="E537" s="482"/>
      <c r="F537" s="482"/>
    </row>
    <row r="538" spans="2:6" ht="12.75">
      <c r="B538" s="482"/>
      <c r="C538" s="482"/>
      <c r="D538" s="482"/>
      <c r="E538" s="482"/>
      <c r="F538" s="482"/>
    </row>
    <row r="539" spans="2:6" ht="12.75">
      <c r="B539" s="482"/>
      <c r="C539" s="482"/>
      <c r="D539" s="482"/>
      <c r="E539" s="482"/>
      <c r="F539" s="482"/>
    </row>
    <row r="540" spans="2:6" ht="12.75">
      <c r="B540" s="482"/>
      <c r="C540" s="482"/>
      <c r="D540" s="482"/>
      <c r="E540" s="482"/>
      <c r="F540" s="482"/>
    </row>
    <row r="541" spans="2:6" ht="12.75">
      <c r="B541" s="482"/>
      <c r="C541" s="482"/>
      <c r="D541" s="482"/>
      <c r="E541" s="482"/>
      <c r="F541" s="482"/>
    </row>
    <row r="542" spans="2:6" ht="12.75">
      <c r="B542" s="482"/>
      <c r="C542" s="482"/>
      <c r="D542" s="482"/>
      <c r="E542" s="482"/>
      <c r="F542" s="482"/>
    </row>
    <row r="543" spans="2:6" ht="12.75">
      <c r="B543" s="482"/>
      <c r="C543" s="482"/>
      <c r="D543" s="482"/>
      <c r="E543" s="482"/>
      <c r="F543" s="482"/>
    </row>
    <row r="544" spans="2:6" ht="12.75">
      <c r="B544" s="482"/>
      <c r="C544" s="482"/>
      <c r="D544" s="482"/>
      <c r="E544" s="482"/>
      <c r="F544" s="482"/>
    </row>
    <row r="545" spans="2:6" ht="12.75">
      <c r="B545" s="482"/>
      <c r="C545" s="482"/>
      <c r="D545" s="482"/>
      <c r="E545" s="482"/>
      <c r="F545" s="482"/>
    </row>
    <row r="546" spans="2:6" ht="12.75">
      <c r="B546" s="482"/>
      <c r="C546" s="482"/>
      <c r="D546" s="482"/>
      <c r="E546" s="482"/>
      <c r="F546" s="482"/>
    </row>
    <row r="547" spans="2:6" ht="12.75">
      <c r="B547" s="482"/>
      <c r="C547" s="482"/>
      <c r="D547" s="482"/>
      <c r="E547" s="482"/>
      <c r="F547" s="482"/>
    </row>
    <row r="548" spans="2:6" ht="12.75">
      <c r="B548" s="482"/>
      <c r="C548" s="482"/>
      <c r="D548" s="482"/>
      <c r="E548" s="482"/>
      <c r="F548" s="482"/>
    </row>
    <row r="549" spans="2:6" ht="12.75">
      <c r="B549" s="482"/>
      <c r="C549" s="482"/>
      <c r="D549" s="482"/>
      <c r="E549" s="482"/>
      <c r="F549" s="482"/>
    </row>
    <row r="550" spans="2:6" ht="12.75">
      <c r="B550" s="482"/>
      <c r="C550" s="482"/>
      <c r="D550" s="482"/>
      <c r="E550" s="482"/>
      <c r="F550" s="482"/>
    </row>
    <row r="551" spans="2:6" ht="12.75">
      <c r="B551" s="482"/>
      <c r="C551" s="482"/>
      <c r="D551" s="482"/>
      <c r="E551" s="482"/>
      <c r="F551" s="482"/>
    </row>
    <row r="552" spans="2:6" ht="12.75">
      <c r="B552" s="482"/>
      <c r="C552" s="482"/>
      <c r="D552" s="482"/>
      <c r="E552" s="482"/>
      <c r="F552" s="482"/>
    </row>
    <row r="553" spans="2:6" ht="12.75">
      <c r="B553" s="482"/>
      <c r="C553" s="482"/>
      <c r="D553" s="482"/>
      <c r="E553" s="482"/>
      <c r="F553" s="482"/>
    </row>
    <row r="554" spans="2:6" ht="12.75">
      <c r="B554" s="482"/>
      <c r="C554" s="482"/>
      <c r="D554" s="482"/>
      <c r="E554" s="482"/>
      <c r="F554" s="482"/>
    </row>
    <row r="555" spans="2:6" ht="12.75">
      <c r="B555" s="482"/>
      <c r="C555" s="482"/>
      <c r="D555" s="482"/>
      <c r="E555" s="482"/>
      <c r="F555" s="482"/>
    </row>
    <row r="556" spans="2:6" ht="12.75">
      <c r="B556" s="482"/>
      <c r="C556" s="482"/>
      <c r="D556" s="482"/>
      <c r="E556" s="482"/>
      <c r="F556" s="482"/>
    </row>
    <row r="557" spans="2:6" ht="12.75">
      <c r="B557" s="482"/>
      <c r="C557" s="482"/>
      <c r="D557" s="482"/>
      <c r="E557" s="482"/>
      <c r="F557" s="482"/>
    </row>
    <row r="558" spans="2:6" ht="12.75">
      <c r="B558" s="482"/>
      <c r="C558" s="482"/>
      <c r="D558" s="482"/>
      <c r="E558" s="482"/>
      <c r="F558" s="482"/>
    </row>
    <row r="559" spans="2:6" ht="12.75">
      <c r="B559" s="482"/>
      <c r="C559" s="482"/>
      <c r="D559" s="482"/>
      <c r="E559" s="482"/>
      <c r="F559" s="482"/>
    </row>
    <row r="560" spans="2:6" ht="12.75">
      <c r="B560" s="482"/>
      <c r="C560" s="482"/>
      <c r="D560" s="482"/>
      <c r="E560" s="482"/>
      <c r="F560" s="482"/>
    </row>
    <row r="561" spans="2:6" ht="12.75">
      <c r="B561" s="482"/>
      <c r="C561" s="482"/>
      <c r="D561" s="482"/>
      <c r="E561" s="482"/>
      <c r="F561" s="482"/>
    </row>
    <row r="562" spans="2:6" ht="12.75">
      <c r="B562" s="482"/>
      <c r="C562" s="482"/>
      <c r="D562" s="482"/>
      <c r="E562" s="482"/>
      <c r="F562" s="482"/>
    </row>
    <row r="563" spans="2:6" ht="12.75">
      <c r="B563" s="482"/>
      <c r="C563" s="482"/>
      <c r="D563" s="482"/>
      <c r="E563" s="482"/>
      <c r="F563" s="482"/>
    </row>
    <row r="564" spans="2:6" ht="12.75">
      <c r="B564" s="482"/>
      <c r="C564" s="482"/>
      <c r="D564" s="482"/>
      <c r="E564" s="482"/>
      <c r="F564" s="482"/>
    </row>
    <row r="565" spans="2:6" ht="12.75">
      <c r="B565" s="482"/>
      <c r="C565" s="482"/>
      <c r="D565" s="482"/>
      <c r="E565" s="482"/>
      <c r="F565" s="482"/>
    </row>
    <row r="566" spans="2:6" ht="12.75">
      <c r="B566" s="482"/>
      <c r="C566" s="482"/>
      <c r="D566" s="482"/>
      <c r="E566" s="482"/>
      <c r="F566" s="482"/>
    </row>
    <row r="567" spans="2:6" ht="12.75">
      <c r="B567" s="482"/>
      <c r="C567" s="482"/>
      <c r="D567" s="482"/>
      <c r="E567" s="482"/>
      <c r="F567" s="482"/>
    </row>
    <row r="568" spans="2:6" ht="12.75">
      <c r="B568" s="482"/>
      <c r="C568" s="482"/>
      <c r="D568" s="482"/>
      <c r="E568" s="482"/>
      <c r="F568" s="482"/>
    </row>
    <row r="569" spans="2:6" ht="12.75">
      <c r="B569" s="482"/>
      <c r="C569" s="482"/>
      <c r="D569" s="482"/>
      <c r="E569" s="482"/>
      <c r="F569" s="482"/>
    </row>
    <row r="570" spans="2:6" ht="12.75">
      <c r="B570" s="482"/>
      <c r="C570" s="482"/>
      <c r="D570" s="482"/>
      <c r="E570" s="482"/>
      <c r="F570" s="482"/>
    </row>
    <row r="571" spans="2:6" ht="12.75">
      <c r="B571" s="482"/>
      <c r="C571" s="482"/>
      <c r="D571" s="482"/>
      <c r="E571" s="482"/>
      <c r="F571" s="482"/>
    </row>
    <row r="572" spans="2:6" ht="12.75">
      <c r="B572" s="482"/>
      <c r="C572" s="482"/>
      <c r="D572" s="482"/>
      <c r="E572" s="482"/>
      <c r="F572" s="482"/>
    </row>
    <row r="573" spans="2:6" ht="12.75">
      <c r="B573" s="482"/>
      <c r="C573" s="482"/>
      <c r="D573" s="482"/>
      <c r="E573" s="482"/>
      <c r="F573" s="482"/>
    </row>
    <row r="574" spans="2:6" ht="12.75">
      <c r="B574" s="482"/>
      <c r="C574" s="482"/>
      <c r="D574" s="482"/>
      <c r="E574" s="482"/>
      <c r="F574" s="482"/>
    </row>
    <row r="575" spans="2:6" ht="12.75">
      <c r="B575" s="482"/>
      <c r="C575" s="482"/>
      <c r="D575" s="482"/>
      <c r="E575" s="482"/>
      <c r="F575" s="482"/>
    </row>
    <row r="576" spans="2:6" ht="12.75">
      <c r="B576" s="482"/>
      <c r="C576" s="482"/>
      <c r="D576" s="482"/>
      <c r="E576" s="482"/>
      <c r="F576" s="482"/>
    </row>
    <row r="577" spans="2:6" ht="12.75">
      <c r="B577" s="482"/>
      <c r="C577" s="482"/>
      <c r="D577" s="482"/>
      <c r="E577" s="482"/>
      <c r="F577" s="482"/>
    </row>
    <row r="578" spans="2:6" ht="12.75">
      <c r="B578" s="482"/>
      <c r="C578" s="482"/>
      <c r="D578" s="482"/>
      <c r="E578" s="482"/>
      <c r="F578" s="482"/>
    </row>
    <row r="579" spans="2:6" ht="12.75">
      <c r="B579" s="482"/>
      <c r="C579" s="482"/>
      <c r="D579" s="482"/>
      <c r="E579" s="482"/>
      <c r="F579" s="482"/>
    </row>
    <row r="580" spans="2:6" ht="12.75">
      <c r="B580" s="482"/>
      <c r="C580" s="482"/>
      <c r="D580" s="482"/>
      <c r="E580" s="482"/>
      <c r="F580" s="482"/>
    </row>
    <row r="581" spans="2:6" ht="12.75">
      <c r="B581" s="482"/>
      <c r="C581" s="482"/>
      <c r="D581" s="482"/>
      <c r="E581" s="482"/>
      <c r="F581" s="482"/>
    </row>
    <row r="582" spans="2:6" ht="12.75">
      <c r="B582" s="482"/>
      <c r="C582" s="482"/>
      <c r="D582" s="482"/>
      <c r="E582" s="482"/>
      <c r="F582" s="482"/>
    </row>
    <row r="583" spans="2:6" ht="12.75">
      <c r="B583" s="482"/>
      <c r="C583" s="482"/>
      <c r="D583" s="482"/>
      <c r="E583" s="482"/>
      <c r="F583" s="482"/>
    </row>
    <row r="584" spans="2:6" ht="12.75">
      <c r="B584" s="482"/>
      <c r="C584" s="482"/>
      <c r="D584" s="482"/>
      <c r="E584" s="482"/>
      <c r="F584" s="482"/>
    </row>
    <row r="585" spans="2:6" ht="12.75">
      <c r="B585" s="482"/>
      <c r="C585" s="482"/>
      <c r="D585" s="482"/>
      <c r="E585" s="482"/>
      <c r="F585" s="482"/>
    </row>
    <row r="586" spans="2:6" ht="12.75">
      <c r="B586" s="482"/>
      <c r="C586" s="482"/>
      <c r="D586" s="482"/>
      <c r="E586" s="482"/>
      <c r="F586" s="482"/>
    </row>
    <row r="587" spans="2:6" ht="12.75">
      <c r="B587" s="482"/>
      <c r="C587" s="482"/>
      <c r="D587" s="482"/>
      <c r="E587" s="482"/>
      <c r="F587" s="482"/>
    </row>
    <row r="588" spans="2:6" ht="12.75">
      <c r="B588" s="482"/>
      <c r="C588" s="482"/>
      <c r="D588" s="482"/>
      <c r="E588" s="482"/>
      <c r="F588" s="482"/>
    </row>
    <row r="589" spans="2:6" ht="12.75">
      <c r="B589" s="482"/>
      <c r="C589" s="482"/>
      <c r="D589" s="482"/>
      <c r="E589" s="482"/>
      <c r="F589" s="482"/>
    </row>
    <row r="590" spans="2:6" ht="12.75">
      <c r="B590" s="482"/>
      <c r="C590" s="482"/>
      <c r="D590" s="482"/>
      <c r="E590" s="482"/>
      <c r="F590" s="482"/>
    </row>
    <row r="591" spans="2:6" ht="12.75">
      <c r="B591" s="482"/>
      <c r="C591" s="482"/>
      <c r="D591" s="482"/>
      <c r="E591" s="482"/>
      <c r="F591" s="482"/>
    </row>
    <row r="592" spans="2:6" ht="12.75">
      <c r="B592" s="482"/>
      <c r="C592" s="482"/>
      <c r="D592" s="482"/>
      <c r="E592" s="482"/>
      <c r="F592" s="482"/>
    </row>
    <row r="593" spans="2:6" ht="12.75">
      <c r="B593" s="482"/>
      <c r="C593" s="482"/>
      <c r="D593" s="482"/>
      <c r="E593" s="482"/>
      <c r="F593" s="482"/>
    </row>
    <row r="594" spans="2:6" ht="12.75">
      <c r="B594" s="482"/>
      <c r="C594" s="482"/>
      <c r="D594" s="482"/>
      <c r="E594" s="482"/>
      <c r="F594" s="482"/>
    </row>
    <row r="595" spans="2:6" ht="12.75">
      <c r="B595" s="482"/>
      <c r="C595" s="482"/>
      <c r="D595" s="482"/>
      <c r="E595" s="482"/>
      <c r="F595" s="482"/>
    </row>
    <row r="596" spans="2:6" ht="12.75">
      <c r="B596" s="482"/>
      <c r="C596" s="482"/>
      <c r="D596" s="482"/>
      <c r="E596" s="482"/>
      <c r="F596" s="482"/>
    </row>
  </sheetData>
  <sheetProtection/>
  <printOptions horizontalCentered="1"/>
  <pageMargins left="0" right="0" top="0.3937007874015748" bottom="0" header="0" footer="0"/>
  <pageSetup fitToHeight="1" fitToWidth="1" horizontalDpi="600" verticalDpi="600" orientation="portrait" paperSize="9" scale="4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3"/>
  <sheetViews>
    <sheetView zoomScale="75" zoomScaleNormal="75" zoomScalePageLayoutView="0" workbookViewId="0" topLeftCell="A1">
      <selection activeCell="A49" sqref="A49"/>
    </sheetView>
  </sheetViews>
  <sheetFormatPr defaultColWidth="9.140625" defaultRowHeight="12.75"/>
  <cols>
    <col min="1" max="1" width="15.8515625" style="348" customWidth="1"/>
    <col min="2" max="3" width="10.57421875" style="348" customWidth="1"/>
    <col min="4" max="4" width="9.8515625" style="348" customWidth="1"/>
    <col min="5" max="5" width="9.28125" style="348" customWidth="1"/>
    <col min="6" max="6" width="73.7109375" style="348" customWidth="1"/>
    <col min="7" max="7" width="22.7109375" style="348" customWidth="1"/>
    <col min="8" max="8" width="22.00390625" style="348" customWidth="1"/>
    <col min="9" max="9" width="22.7109375" style="348" customWidth="1"/>
    <col min="10" max="10" width="14.00390625" style="348" customWidth="1"/>
    <col min="11" max="16384" width="9.140625" style="348" customWidth="1"/>
  </cols>
  <sheetData>
    <row r="1" spans="7:10" ht="15">
      <c r="G1" s="349"/>
      <c r="H1" s="349"/>
      <c r="J1" s="349"/>
    </row>
    <row r="3" spans="1:10" ht="22.5">
      <c r="A3" s="350" t="s">
        <v>469</v>
      </c>
      <c r="B3" s="351"/>
      <c r="C3" s="351"/>
      <c r="D3" s="351"/>
      <c r="E3" s="351"/>
      <c r="F3" s="351"/>
      <c r="G3" s="351"/>
      <c r="H3" s="351"/>
      <c r="I3" s="352"/>
      <c r="J3" s="352"/>
    </row>
    <row r="4" spans="1:9" ht="24.75" customHeight="1">
      <c r="A4" s="350" t="s">
        <v>290</v>
      </c>
      <c r="B4" s="350"/>
      <c r="C4" s="350"/>
      <c r="D4" s="350"/>
      <c r="E4" s="353"/>
      <c r="F4" s="353"/>
      <c r="G4" s="352"/>
      <c r="H4" s="352"/>
      <c r="I4" s="352"/>
    </row>
    <row r="5" spans="2:10" ht="15" thickBot="1">
      <c r="B5" s="354"/>
      <c r="C5" s="354"/>
      <c r="G5" s="355"/>
      <c r="H5" s="355"/>
      <c r="I5" s="349"/>
      <c r="J5" s="356" t="s">
        <v>232</v>
      </c>
    </row>
    <row r="6" spans="1:10" ht="24" customHeight="1">
      <c r="A6" s="357" t="s">
        <v>291</v>
      </c>
      <c r="B6" s="358" t="s">
        <v>292</v>
      </c>
      <c r="C6" s="359"/>
      <c r="D6" s="359"/>
      <c r="E6" s="360"/>
      <c r="F6" s="361" t="s">
        <v>293</v>
      </c>
      <c r="G6" s="361" t="s">
        <v>274</v>
      </c>
      <c r="H6" s="361" t="s">
        <v>294</v>
      </c>
      <c r="I6" s="361" t="s">
        <v>277</v>
      </c>
      <c r="J6" s="361" t="s">
        <v>295</v>
      </c>
    </row>
    <row r="7" spans="1:10" ht="17.25" customHeight="1">
      <c r="A7" s="362" t="s">
        <v>296</v>
      </c>
      <c r="B7" s="363" t="s">
        <v>297</v>
      </c>
      <c r="C7" s="364" t="s">
        <v>298</v>
      </c>
      <c r="D7" s="365" t="s">
        <v>299</v>
      </c>
      <c r="E7" s="366" t="s">
        <v>300</v>
      </c>
      <c r="F7" s="367"/>
      <c r="G7" s="368" t="s">
        <v>279</v>
      </c>
      <c r="H7" s="368" t="s">
        <v>301</v>
      </c>
      <c r="I7" s="368" t="s">
        <v>302</v>
      </c>
      <c r="J7" s="368" t="s">
        <v>303</v>
      </c>
    </row>
    <row r="8" spans="1:10" ht="13.5">
      <c r="A8" s="369" t="s">
        <v>304</v>
      </c>
      <c r="B8" s="370" t="s">
        <v>305</v>
      </c>
      <c r="C8" s="364"/>
      <c r="D8" s="364"/>
      <c r="E8" s="371" t="s">
        <v>306</v>
      </c>
      <c r="F8" s="372"/>
      <c r="G8" s="368" t="s">
        <v>286</v>
      </c>
      <c r="H8" s="368" t="s">
        <v>307</v>
      </c>
      <c r="I8" s="373" t="s">
        <v>308</v>
      </c>
      <c r="J8" s="374" t="s">
        <v>309</v>
      </c>
    </row>
    <row r="9" spans="1:10" ht="14.25" thickBot="1">
      <c r="A9" s="369" t="s">
        <v>310</v>
      </c>
      <c r="B9" s="375"/>
      <c r="C9" s="376"/>
      <c r="D9" s="376"/>
      <c r="E9" s="377"/>
      <c r="F9" s="378"/>
      <c r="G9" s="373"/>
      <c r="H9" s="379" t="s">
        <v>311</v>
      </c>
      <c r="I9" s="380" t="s">
        <v>312</v>
      </c>
      <c r="J9" s="381"/>
    </row>
    <row r="10" spans="1:10" ht="14.25" thickBot="1">
      <c r="A10" s="382" t="s">
        <v>0</v>
      </c>
      <c r="B10" s="383" t="s">
        <v>313</v>
      </c>
      <c r="C10" s="384" t="s">
        <v>314</v>
      </c>
      <c r="D10" s="384" t="s">
        <v>315</v>
      </c>
      <c r="E10" s="385" t="s">
        <v>316</v>
      </c>
      <c r="F10" s="385" t="s">
        <v>317</v>
      </c>
      <c r="G10" s="385">
        <v>1</v>
      </c>
      <c r="H10" s="385">
        <v>2</v>
      </c>
      <c r="I10" s="385">
        <v>3</v>
      </c>
      <c r="J10" s="385">
        <v>4</v>
      </c>
    </row>
    <row r="11" spans="1:10" ht="30.75" customHeight="1">
      <c r="A11" s="386" t="s">
        <v>318</v>
      </c>
      <c r="B11" s="387" t="s">
        <v>470</v>
      </c>
      <c r="C11" s="388"/>
      <c r="D11" s="389"/>
      <c r="E11" s="390"/>
      <c r="F11" s="391" t="s">
        <v>471</v>
      </c>
      <c r="G11" s="484">
        <f>SUM(G12)</f>
        <v>5393000</v>
      </c>
      <c r="H11" s="484">
        <f>SUM(H12)</f>
        <v>5393000</v>
      </c>
      <c r="I11" s="484">
        <f>SUM(I12)</f>
        <v>261197</v>
      </c>
      <c r="J11" s="485">
        <f>SUM($I11/H11)*100</f>
        <v>4.843259781197849</v>
      </c>
    </row>
    <row r="12" spans="1:10" ht="18.75" customHeight="1">
      <c r="A12" s="394" t="s">
        <v>318</v>
      </c>
      <c r="B12" s="486"/>
      <c r="C12" s="416" t="s">
        <v>472</v>
      </c>
      <c r="D12" s="487"/>
      <c r="E12" s="488"/>
      <c r="F12" s="489" t="s">
        <v>473</v>
      </c>
      <c r="G12" s="473">
        <f>SUM(G13+G17+G19+G25+G27+G28)</f>
        <v>5393000</v>
      </c>
      <c r="H12" s="473">
        <f>SUM(H13+H17+H19+H25+H27+H28)</f>
        <v>5393000</v>
      </c>
      <c r="I12" s="473">
        <f>SUM(I13+I17+I19+I25+I27+I28)</f>
        <v>261197</v>
      </c>
      <c r="J12" s="400">
        <f>SUM($I12/H12)*100</f>
        <v>4.843259781197849</v>
      </c>
    </row>
    <row r="13" spans="1:10" ht="18.75" customHeight="1">
      <c r="A13" s="401" t="s">
        <v>318</v>
      </c>
      <c r="B13" s="490"/>
      <c r="C13" s="491"/>
      <c r="D13" s="421" t="s">
        <v>474</v>
      </c>
      <c r="E13" s="422"/>
      <c r="F13" s="492" t="s">
        <v>475</v>
      </c>
      <c r="G13" s="436">
        <f>SUM(G14:G16)</f>
        <v>1160000</v>
      </c>
      <c r="H13" s="436">
        <f>SUM(H14:H16)</f>
        <v>1160000</v>
      </c>
      <c r="I13" s="436">
        <f>SUM(I14:I16)</f>
        <v>72717</v>
      </c>
      <c r="J13" s="406">
        <f>SUM($I13/H13)*100</f>
        <v>6.268706896551725</v>
      </c>
    </row>
    <row r="14" spans="1:10" ht="18.75" customHeight="1">
      <c r="A14" s="401"/>
      <c r="B14" s="490"/>
      <c r="C14" s="491"/>
      <c r="D14" s="421"/>
      <c r="E14" s="493" t="s">
        <v>476</v>
      </c>
      <c r="F14" s="494" t="s">
        <v>477</v>
      </c>
      <c r="G14" s="441">
        <v>0</v>
      </c>
      <c r="H14" s="441">
        <v>0</v>
      </c>
      <c r="I14" s="441">
        <v>0</v>
      </c>
      <c r="J14" s="414">
        <v>0</v>
      </c>
    </row>
    <row r="15" spans="1:10" ht="18.75" customHeight="1">
      <c r="A15" s="407" t="s">
        <v>318</v>
      </c>
      <c r="B15" s="495"/>
      <c r="C15" s="496"/>
      <c r="D15" s="410"/>
      <c r="E15" s="497" t="s">
        <v>478</v>
      </c>
      <c r="F15" s="424" t="s">
        <v>479</v>
      </c>
      <c r="G15" s="441">
        <v>1160000</v>
      </c>
      <c r="H15" s="441">
        <v>1160000</v>
      </c>
      <c r="I15" s="441">
        <v>72717</v>
      </c>
      <c r="J15" s="414">
        <f>SUM($I15/H15)*100</f>
        <v>6.268706896551725</v>
      </c>
    </row>
    <row r="16" spans="1:10" ht="18.75" customHeight="1">
      <c r="A16" s="407" t="s">
        <v>318</v>
      </c>
      <c r="B16" s="495"/>
      <c r="C16" s="496"/>
      <c r="D16" s="410"/>
      <c r="E16" s="497" t="s">
        <v>480</v>
      </c>
      <c r="F16" s="424" t="s">
        <v>481</v>
      </c>
      <c r="G16" s="441">
        <v>0</v>
      </c>
      <c r="H16" s="441">
        <v>0</v>
      </c>
      <c r="I16" s="441">
        <v>0</v>
      </c>
      <c r="J16" s="414">
        <v>0</v>
      </c>
    </row>
    <row r="17" spans="1:10" ht="18.75" customHeight="1">
      <c r="A17" s="401" t="s">
        <v>318</v>
      </c>
      <c r="B17" s="490"/>
      <c r="C17" s="491"/>
      <c r="D17" s="421" t="s">
        <v>482</v>
      </c>
      <c r="E17" s="422"/>
      <c r="F17" s="428" t="s">
        <v>483</v>
      </c>
      <c r="G17" s="436">
        <f>SUM(G18)</f>
        <v>0</v>
      </c>
      <c r="H17" s="436">
        <f>SUM(H18)</f>
        <v>0</v>
      </c>
      <c r="I17" s="436">
        <f>SUM(I18)</f>
        <v>0</v>
      </c>
      <c r="J17" s="406">
        <v>0</v>
      </c>
    </row>
    <row r="18" spans="1:10" ht="18.75" customHeight="1">
      <c r="A18" s="407" t="s">
        <v>318</v>
      </c>
      <c r="B18" s="495"/>
      <c r="C18" s="496"/>
      <c r="D18" s="410"/>
      <c r="E18" s="497" t="s">
        <v>484</v>
      </c>
      <c r="F18" s="424" t="s">
        <v>407</v>
      </c>
      <c r="G18" s="441">
        <v>0</v>
      </c>
      <c r="H18" s="441">
        <v>0</v>
      </c>
      <c r="I18" s="441">
        <v>0</v>
      </c>
      <c r="J18" s="414">
        <v>0</v>
      </c>
    </row>
    <row r="19" spans="1:10" ht="18.75" customHeight="1">
      <c r="A19" s="401" t="s">
        <v>318</v>
      </c>
      <c r="B19" s="490"/>
      <c r="C19" s="491"/>
      <c r="D19" s="421" t="s">
        <v>485</v>
      </c>
      <c r="E19" s="422"/>
      <c r="F19" s="423" t="s">
        <v>486</v>
      </c>
      <c r="G19" s="436">
        <f>SUM(G20:G24)</f>
        <v>3183000</v>
      </c>
      <c r="H19" s="436">
        <f>SUM(H20:H24)</f>
        <v>3080030</v>
      </c>
      <c r="I19" s="436">
        <f>SUM(I20:I24)</f>
        <v>99592</v>
      </c>
      <c r="J19" s="406">
        <f aca="true" t="shared" si="0" ref="J19:J26">SUM($I19/H19)*100</f>
        <v>3.2334749986201436</v>
      </c>
    </row>
    <row r="20" spans="1:10" ht="18.75" customHeight="1">
      <c r="A20" s="407" t="s">
        <v>318</v>
      </c>
      <c r="B20" s="415"/>
      <c r="C20" s="498"/>
      <c r="D20" s="410"/>
      <c r="E20" s="497" t="s">
        <v>487</v>
      </c>
      <c r="F20" s="499" t="s">
        <v>488</v>
      </c>
      <c r="G20" s="441">
        <v>119000</v>
      </c>
      <c r="H20" s="441">
        <v>46800</v>
      </c>
      <c r="I20" s="441">
        <v>0</v>
      </c>
      <c r="J20" s="414">
        <f t="shared" si="0"/>
        <v>0</v>
      </c>
    </row>
    <row r="21" spans="1:10" ht="18.75" customHeight="1">
      <c r="A21" s="407" t="s">
        <v>318</v>
      </c>
      <c r="B21" s="415"/>
      <c r="C21" s="498"/>
      <c r="D21" s="410"/>
      <c r="E21" s="497" t="s">
        <v>489</v>
      </c>
      <c r="F21" s="499" t="s">
        <v>404</v>
      </c>
      <c r="G21" s="441">
        <v>2123000</v>
      </c>
      <c r="H21" s="441">
        <v>2123000</v>
      </c>
      <c r="I21" s="441">
        <v>82367</v>
      </c>
      <c r="J21" s="414">
        <f t="shared" si="0"/>
        <v>3.879745642958078</v>
      </c>
    </row>
    <row r="22" spans="1:10" ht="18.75" customHeight="1">
      <c r="A22" s="407" t="s">
        <v>318</v>
      </c>
      <c r="B22" s="415"/>
      <c r="C22" s="498"/>
      <c r="D22" s="410"/>
      <c r="E22" s="497" t="s">
        <v>490</v>
      </c>
      <c r="F22" s="499" t="s">
        <v>405</v>
      </c>
      <c r="G22" s="441">
        <v>600000</v>
      </c>
      <c r="H22" s="441">
        <v>600000</v>
      </c>
      <c r="I22" s="441">
        <v>0</v>
      </c>
      <c r="J22" s="414">
        <f t="shared" si="0"/>
        <v>0</v>
      </c>
    </row>
    <row r="23" spans="1:10" ht="18.75" customHeight="1">
      <c r="A23" s="407" t="s">
        <v>318</v>
      </c>
      <c r="B23" s="415"/>
      <c r="C23" s="498"/>
      <c r="D23" s="410"/>
      <c r="E23" s="497" t="s">
        <v>491</v>
      </c>
      <c r="F23" s="500" t="s">
        <v>406</v>
      </c>
      <c r="G23" s="441">
        <v>43000</v>
      </c>
      <c r="H23" s="441">
        <v>12230</v>
      </c>
      <c r="I23" s="441">
        <v>4904</v>
      </c>
      <c r="J23" s="414">
        <f t="shared" si="0"/>
        <v>40.098119378577266</v>
      </c>
    </row>
    <row r="24" spans="1:10" ht="18.75" customHeight="1">
      <c r="A24" s="407" t="s">
        <v>318</v>
      </c>
      <c r="B24" s="415"/>
      <c r="C24" s="498"/>
      <c r="D24" s="410"/>
      <c r="E24" s="497" t="s">
        <v>492</v>
      </c>
      <c r="F24" s="500" t="s">
        <v>493</v>
      </c>
      <c r="G24" s="441">
        <v>298000</v>
      </c>
      <c r="H24" s="441">
        <v>298000</v>
      </c>
      <c r="I24" s="441">
        <v>12321</v>
      </c>
      <c r="J24" s="414">
        <f t="shared" si="0"/>
        <v>4.134563758389262</v>
      </c>
    </row>
    <row r="25" spans="1:10" ht="18.75" customHeight="1">
      <c r="A25" s="401" t="s">
        <v>318</v>
      </c>
      <c r="B25" s="490"/>
      <c r="C25" s="491"/>
      <c r="D25" s="421" t="s">
        <v>494</v>
      </c>
      <c r="E25" s="422"/>
      <c r="F25" s="428" t="s">
        <v>495</v>
      </c>
      <c r="G25" s="436">
        <f>SUM(G26)</f>
        <v>188000</v>
      </c>
      <c r="H25" s="436">
        <f>SUM(H26)</f>
        <v>188000</v>
      </c>
      <c r="I25" s="436">
        <f>SUM(I26)</f>
        <v>0</v>
      </c>
      <c r="J25" s="406">
        <f t="shared" si="0"/>
        <v>0</v>
      </c>
    </row>
    <row r="26" spans="1:10" ht="18.75" customHeight="1">
      <c r="A26" s="407" t="s">
        <v>318</v>
      </c>
      <c r="B26" s="433"/>
      <c r="C26" s="501"/>
      <c r="D26" s="502"/>
      <c r="E26" s="503" t="s">
        <v>496</v>
      </c>
      <c r="F26" s="504" t="s">
        <v>497</v>
      </c>
      <c r="G26" s="441">
        <v>188000</v>
      </c>
      <c r="H26" s="441">
        <v>188000</v>
      </c>
      <c r="I26" s="441">
        <v>0</v>
      </c>
      <c r="J26" s="414">
        <f t="shared" si="0"/>
        <v>0</v>
      </c>
    </row>
    <row r="27" spans="1:10" ht="18.75" customHeight="1">
      <c r="A27" s="401" t="s">
        <v>318</v>
      </c>
      <c r="B27" s="490"/>
      <c r="C27" s="491"/>
      <c r="D27" s="421" t="s">
        <v>498</v>
      </c>
      <c r="E27" s="427"/>
      <c r="F27" s="505" t="s">
        <v>499</v>
      </c>
      <c r="G27" s="436">
        <v>78670</v>
      </c>
      <c r="H27" s="436">
        <v>83790</v>
      </c>
      <c r="I27" s="436">
        <v>4194</v>
      </c>
      <c r="J27" s="406">
        <f>SUM(I27/H27)*100</f>
        <v>5.005370569280344</v>
      </c>
    </row>
    <row r="28" spans="1:10" ht="18.75" customHeight="1">
      <c r="A28" s="401" t="s">
        <v>318</v>
      </c>
      <c r="B28" s="490"/>
      <c r="C28" s="491"/>
      <c r="D28" s="421" t="s">
        <v>500</v>
      </c>
      <c r="E28" s="427"/>
      <c r="F28" s="506" t="s">
        <v>501</v>
      </c>
      <c r="G28" s="436">
        <f>SUM(G29:G31)</f>
        <v>783330</v>
      </c>
      <c r="H28" s="436">
        <f>SUM(H29:H31)</f>
        <v>881180</v>
      </c>
      <c r="I28" s="436">
        <f>SUM(I29:I31)</f>
        <v>84694</v>
      </c>
      <c r="J28" s="406">
        <f>SUM($I28/H28)*100</f>
        <v>9.6114301277832</v>
      </c>
    </row>
    <row r="29" spans="1:10" ht="18.75" customHeight="1">
      <c r="A29" s="407" t="s">
        <v>318</v>
      </c>
      <c r="B29" s="433"/>
      <c r="C29" s="501"/>
      <c r="D29" s="502"/>
      <c r="E29" s="503" t="s">
        <v>502</v>
      </c>
      <c r="F29" s="504" t="s">
        <v>503</v>
      </c>
      <c r="G29" s="441">
        <v>0</v>
      </c>
      <c r="H29" s="441">
        <v>0</v>
      </c>
      <c r="I29" s="441">
        <v>0</v>
      </c>
      <c r="J29" s="414">
        <v>0</v>
      </c>
    </row>
    <row r="30" spans="1:10" ht="18.75" customHeight="1">
      <c r="A30" s="407" t="s">
        <v>318</v>
      </c>
      <c r="B30" s="433"/>
      <c r="C30" s="501"/>
      <c r="D30" s="502"/>
      <c r="E30" s="503" t="s">
        <v>504</v>
      </c>
      <c r="F30" s="504" t="s">
        <v>505</v>
      </c>
      <c r="G30" s="441">
        <v>435930</v>
      </c>
      <c r="H30" s="441">
        <v>571990</v>
      </c>
      <c r="I30" s="441">
        <v>83064</v>
      </c>
      <c r="J30" s="414">
        <f>SUM($I30/H30)*100</f>
        <v>14.521932201611918</v>
      </c>
    </row>
    <row r="31" spans="1:10" ht="18.75" customHeight="1">
      <c r="A31" s="407" t="s">
        <v>318</v>
      </c>
      <c r="B31" s="433"/>
      <c r="C31" s="501"/>
      <c r="D31" s="502"/>
      <c r="E31" s="503" t="s">
        <v>506</v>
      </c>
      <c r="F31" s="504" t="s">
        <v>507</v>
      </c>
      <c r="G31" s="441">
        <v>347400</v>
      </c>
      <c r="H31" s="441">
        <v>309190</v>
      </c>
      <c r="I31" s="441">
        <v>1630</v>
      </c>
      <c r="J31" s="414">
        <f>SUM($I31/H31)*100</f>
        <v>0.527183932209968</v>
      </c>
    </row>
    <row r="32" spans="1:10" ht="14.25" thickBot="1">
      <c r="A32" s="507"/>
      <c r="B32" s="508"/>
      <c r="C32" s="509"/>
      <c r="D32" s="509"/>
      <c r="E32" s="510"/>
      <c r="F32" s="511"/>
      <c r="G32" s="512"/>
      <c r="H32" s="512"/>
      <c r="I32" s="512"/>
      <c r="J32" s="513"/>
    </row>
    <row r="33" spans="2:6" ht="12.75">
      <c r="B33" s="482"/>
      <c r="C33" s="482"/>
      <c r="D33" s="482"/>
      <c r="E33" s="482"/>
      <c r="F33" s="482"/>
    </row>
    <row r="34" spans="2:6" ht="12.75">
      <c r="B34" s="482"/>
      <c r="C34" s="482"/>
      <c r="D34" s="482"/>
      <c r="E34" s="482"/>
      <c r="F34" s="482"/>
    </row>
    <row r="35" spans="2:7" ht="12.75">
      <c r="B35" s="482"/>
      <c r="C35" s="482"/>
      <c r="D35" s="482"/>
      <c r="E35" s="482"/>
      <c r="F35" s="482"/>
      <c r="G35" s="483"/>
    </row>
    <row r="36" spans="2:7" ht="12.75">
      <c r="B36" s="482"/>
      <c r="C36" s="482"/>
      <c r="D36" s="482"/>
      <c r="E36" s="482"/>
      <c r="F36" s="482"/>
      <c r="G36" s="483"/>
    </row>
    <row r="37" spans="2:6" ht="12.75">
      <c r="B37" s="482"/>
      <c r="C37" s="482"/>
      <c r="D37" s="482"/>
      <c r="E37" s="482"/>
      <c r="F37" s="482"/>
    </row>
    <row r="38" spans="2:6" ht="12.75">
      <c r="B38" s="482"/>
      <c r="C38" s="482"/>
      <c r="D38" s="482"/>
      <c r="E38" s="482"/>
      <c r="F38" s="482"/>
    </row>
    <row r="39" spans="2:6" ht="12.75">
      <c r="B39" s="482"/>
      <c r="C39" s="482"/>
      <c r="D39" s="482"/>
      <c r="E39" s="482"/>
      <c r="F39" s="482"/>
    </row>
    <row r="40" spans="2:6" ht="12.75">
      <c r="B40" s="482"/>
      <c r="C40" s="482"/>
      <c r="D40" s="482"/>
      <c r="E40" s="482"/>
      <c r="F40" s="482"/>
    </row>
    <row r="41" spans="2:6" ht="12.75">
      <c r="B41" s="482"/>
      <c r="C41" s="482"/>
      <c r="D41" s="482"/>
      <c r="E41" s="482"/>
      <c r="F41" s="482"/>
    </row>
    <row r="42" spans="2:6" ht="12.75">
      <c r="B42" s="482"/>
      <c r="C42" s="482"/>
      <c r="D42" s="482"/>
      <c r="E42" s="482"/>
      <c r="F42" s="482"/>
    </row>
    <row r="43" spans="2:6" ht="12.75">
      <c r="B43" s="482"/>
      <c r="C43" s="482"/>
      <c r="D43" s="482"/>
      <c r="E43" s="482"/>
      <c r="F43" s="482"/>
    </row>
    <row r="44" spans="2:6" ht="12.75">
      <c r="B44" s="482"/>
      <c r="C44" s="482"/>
      <c r="D44" s="482"/>
      <c r="E44" s="482"/>
      <c r="F44" s="482"/>
    </row>
    <row r="45" spans="2:6" ht="12.75">
      <c r="B45" s="482"/>
      <c r="C45" s="482"/>
      <c r="D45" s="482"/>
      <c r="E45" s="482"/>
      <c r="F45" s="482"/>
    </row>
    <row r="46" spans="2:6" ht="12.75">
      <c r="B46" s="482"/>
      <c r="C46" s="482"/>
      <c r="D46" s="482"/>
      <c r="E46" s="482"/>
      <c r="F46" s="482"/>
    </row>
    <row r="47" spans="2:6" ht="12.75">
      <c r="B47" s="482"/>
      <c r="C47" s="482"/>
      <c r="D47" s="482"/>
      <c r="E47" s="482"/>
      <c r="F47" s="482"/>
    </row>
    <row r="48" spans="2:6" ht="12.75">
      <c r="B48" s="482"/>
      <c r="C48" s="482"/>
      <c r="D48" s="482"/>
      <c r="E48" s="482"/>
      <c r="F48" s="482"/>
    </row>
    <row r="49" spans="2:6" ht="12.75">
      <c r="B49" s="482"/>
      <c r="C49" s="482"/>
      <c r="D49" s="482"/>
      <c r="E49" s="482"/>
      <c r="F49" s="482"/>
    </row>
    <row r="50" spans="2:6" ht="12.75">
      <c r="B50" s="482"/>
      <c r="C50" s="482"/>
      <c r="D50" s="482"/>
      <c r="E50" s="482"/>
      <c r="F50" s="482"/>
    </row>
    <row r="51" spans="2:6" ht="12.75">
      <c r="B51" s="482"/>
      <c r="C51" s="482"/>
      <c r="D51" s="482"/>
      <c r="E51" s="482"/>
      <c r="F51" s="482"/>
    </row>
    <row r="52" spans="2:6" ht="12.75">
      <c r="B52" s="482"/>
      <c r="C52" s="482"/>
      <c r="D52" s="482"/>
      <c r="E52" s="482"/>
      <c r="F52" s="482"/>
    </row>
    <row r="53" spans="2:6" ht="12.75">
      <c r="B53" s="482"/>
      <c r="C53" s="482"/>
      <c r="D53" s="482"/>
      <c r="E53" s="482"/>
      <c r="F53" s="482"/>
    </row>
    <row r="54" spans="2:6" ht="12.75">
      <c r="B54" s="482"/>
      <c r="C54" s="482"/>
      <c r="D54" s="482"/>
      <c r="E54" s="482"/>
      <c r="F54" s="482"/>
    </row>
    <row r="55" spans="2:6" ht="12.75">
      <c r="B55" s="482"/>
      <c r="C55" s="482"/>
      <c r="D55" s="482"/>
      <c r="E55" s="482"/>
      <c r="F55" s="482"/>
    </row>
    <row r="56" spans="2:6" ht="12.75">
      <c r="B56" s="482"/>
      <c r="C56" s="482"/>
      <c r="D56" s="482"/>
      <c r="E56" s="482"/>
      <c r="F56" s="482"/>
    </row>
    <row r="57" spans="2:6" ht="12.75">
      <c r="B57" s="482"/>
      <c r="C57" s="482"/>
      <c r="D57" s="482"/>
      <c r="E57" s="482"/>
      <c r="F57" s="482"/>
    </row>
    <row r="58" spans="2:6" ht="12.75">
      <c r="B58" s="482"/>
      <c r="C58" s="482"/>
      <c r="D58" s="482"/>
      <c r="E58" s="482"/>
      <c r="F58" s="482"/>
    </row>
    <row r="59" spans="2:6" ht="12.75">
      <c r="B59" s="482"/>
      <c r="C59" s="482"/>
      <c r="D59" s="482"/>
      <c r="E59" s="482"/>
      <c r="F59" s="482"/>
    </row>
    <row r="60" spans="2:6" ht="12.75">
      <c r="B60" s="482"/>
      <c r="C60" s="482"/>
      <c r="D60" s="482"/>
      <c r="E60" s="482"/>
      <c r="F60" s="482"/>
    </row>
    <row r="61" spans="2:6" ht="12.75">
      <c r="B61" s="482"/>
      <c r="C61" s="482"/>
      <c r="D61" s="482"/>
      <c r="E61" s="482"/>
      <c r="F61" s="482"/>
    </row>
    <row r="62" spans="2:6" ht="12.75">
      <c r="B62" s="482"/>
      <c r="C62" s="482"/>
      <c r="D62" s="482"/>
      <c r="E62" s="482"/>
      <c r="F62" s="482"/>
    </row>
    <row r="63" spans="2:6" ht="12.75">
      <c r="B63" s="482"/>
      <c r="C63" s="482"/>
      <c r="D63" s="482"/>
      <c r="E63" s="482"/>
      <c r="F63" s="482"/>
    </row>
    <row r="64" spans="2:6" ht="12.75">
      <c r="B64" s="482"/>
      <c r="C64" s="482"/>
      <c r="D64" s="482"/>
      <c r="E64" s="482"/>
      <c r="F64" s="482"/>
    </row>
    <row r="65" spans="2:6" ht="12.75">
      <c r="B65" s="482"/>
      <c r="C65" s="482"/>
      <c r="D65" s="482"/>
      <c r="E65" s="482"/>
      <c r="F65" s="482"/>
    </row>
    <row r="66" spans="2:6" ht="12.75">
      <c r="B66" s="482"/>
      <c r="C66" s="482"/>
      <c r="D66" s="482"/>
      <c r="E66" s="482"/>
      <c r="F66" s="482"/>
    </row>
    <row r="67" spans="2:6" ht="12.75">
      <c r="B67" s="482"/>
      <c r="C67" s="482"/>
      <c r="D67" s="482"/>
      <c r="E67" s="482"/>
      <c r="F67" s="482"/>
    </row>
    <row r="68" spans="2:6" ht="12.75">
      <c r="B68" s="482"/>
      <c r="C68" s="482"/>
      <c r="D68" s="482"/>
      <c r="E68" s="482"/>
      <c r="F68" s="482"/>
    </row>
    <row r="69" spans="2:6" ht="12.75">
      <c r="B69" s="482"/>
      <c r="C69" s="482"/>
      <c r="D69" s="482"/>
      <c r="E69" s="482"/>
      <c r="F69" s="482"/>
    </row>
    <row r="70" spans="2:6" ht="12.75">
      <c r="B70" s="482"/>
      <c r="C70" s="482"/>
      <c r="D70" s="482"/>
      <c r="E70" s="482"/>
      <c r="F70" s="482"/>
    </row>
    <row r="71" spans="2:6" ht="12.75">
      <c r="B71" s="482"/>
      <c r="C71" s="482"/>
      <c r="D71" s="482"/>
      <c r="E71" s="482"/>
      <c r="F71" s="482"/>
    </row>
    <row r="72" spans="2:6" ht="12.75">
      <c r="B72" s="482"/>
      <c r="C72" s="482"/>
      <c r="D72" s="482"/>
      <c r="E72" s="482"/>
      <c r="F72" s="482"/>
    </row>
    <row r="73" spans="2:6" ht="12.75">
      <c r="B73" s="482"/>
      <c r="C73" s="482"/>
      <c r="D73" s="482"/>
      <c r="E73" s="482"/>
      <c r="F73" s="482"/>
    </row>
    <row r="74" spans="2:6" ht="12.75">
      <c r="B74" s="482"/>
      <c r="C74" s="482"/>
      <c r="D74" s="482"/>
      <c r="E74" s="482"/>
      <c r="F74" s="482"/>
    </row>
    <row r="75" spans="2:6" ht="12.75">
      <c r="B75" s="482"/>
      <c r="C75" s="482"/>
      <c r="D75" s="482"/>
      <c r="E75" s="482"/>
      <c r="F75" s="482"/>
    </row>
    <row r="76" spans="2:6" ht="12.75">
      <c r="B76" s="482"/>
      <c r="C76" s="482"/>
      <c r="D76" s="482"/>
      <c r="E76" s="482"/>
      <c r="F76" s="482"/>
    </row>
    <row r="77" spans="2:6" ht="12.75">
      <c r="B77" s="482"/>
      <c r="C77" s="482"/>
      <c r="D77" s="482"/>
      <c r="E77" s="482"/>
      <c r="F77" s="482"/>
    </row>
    <row r="78" spans="2:6" ht="12.75">
      <c r="B78" s="482"/>
      <c r="C78" s="482"/>
      <c r="D78" s="482"/>
      <c r="E78" s="482"/>
      <c r="F78" s="482"/>
    </row>
    <row r="79" spans="2:6" ht="12.75">
      <c r="B79" s="482"/>
      <c r="C79" s="482"/>
      <c r="D79" s="482"/>
      <c r="E79" s="482"/>
      <c r="F79" s="482"/>
    </row>
    <row r="80" spans="2:6" ht="12.75">
      <c r="B80" s="482"/>
      <c r="C80" s="482"/>
      <c r="D80" s="482"/>
      <c r="E80" s="482"/>
      <c r="F80" s="482"/>
    </row>
    <row r="81" spans="2:6" ht="12.75">
      <c r="B81" s="482"/>
      <c r="C81" s="482"/>
      <c r="D81" s="482"/>
      <c r="E81" s="482"/>
      <c r="F81" s="482"/>
    </row>
    <row r="82" spans="2:6" ht="12.75">
      <c r="B82" s="482"/>
      <c r="C82" s="482"/>
      <c r="D82" s="482"/>
      <c r="E82" s="482"/>
      <c r="F82" s="482"/>
    </row>
    <row r="83" spans="2:6" ht="12.75">
      <c r="B83" s="482"/>
      <c r="C83" s="482"/>
      <c r="D83" s="482"/>
      <c r="E83" s="482"/>
      <c r="F83" s="482"/>
    </row>
    <row r="84" spans="2:6" ht="12.75">
      <c r="B84" s="482"/>
      <c r="C84" s="482"/>
      <c r="D84" s="482"/>
      <c r="E84" s="482"/>
      <c r="F84" s="482"/>
    </row>
    <row r="85" spans="2:6" ht="12.75">
      <c r="B85" s="482"/>
      <c r="C85" s="482"/>
      <c r="D85" s="482"/>
      <c r="E85" s="482"/>
      <c r="F85" s="482"/>
    </row>
    <row r="86" spans="2:6" ht="12.75">
      <c r="B86" s="482"/>
      <c r="C86" s="482"/>
      <c r="D86" s="482"/>
      <c r="E86" s="482"/>
      <c r="F86" s="482"/>
    </row>
    <row r="87" spans="2:6" ht="12.75">
      <c r="B87" s="482"/>
      <c r="C87" s="482"/>
      <c r="D87" s="482"/>
      <c r="E87" s="482"/>
      <c r="F87" s="482"/>
    </row>
    <row r="88" spans="2:6" ht="12.75">
      <c r="B88" s="482"/>
      <c r="C88" s="482"/>
      <c r="D88" s="482"/>
      <c r="E88" s="482"/>
      <c r="F88" s="482"/>
    </row>
    <row r="89" spans="2:6" ht="12.75">
      <c r="B89" s="482"/>
      <c r="C89" s="482"/>
      <c r="D89" s="482"/>
      <c r="E89" s="482"/>
      <c r="F89" s="482"/>
    </row>
    <row r="90" spans="2:6" ht="12.75">
      <c r="B90" s="482"/>
      <c r="C90" s="482"/>
      <c r="D90" s="482"/>
      <c r="E90" s="482"/>
      <c r="F90" s="482"/>
    </row>
    <row r="91" spans="2:6" ht="12.75">
      <c r="B91" s="482"/>
      <c r="C91" s="482"/>
      <c r="D91" s="482"/>
      <c r="E91" s="482"/>
      <c r="F91" s="482"/>
    </row>
    <row r="92" spans="2:6" ht="12.75">
      <c r="B92" s="482"/>
      <c r="C92" s="482"/>
      <c r="D92" s="482"/>
      <c r="E92" s="482"/>
      <c r="F92" s="482"/>
    </row>
    <row r="93" spans="2:6" ht="12.75">
      <c r="B93" s="482"/>
      <c r="C93" s="482"/>
      <c r="D93" s="482"/>
      <c r="E93" s="482"/>
      <c r="F93" s="482"/>
    </row>
    <row r="94" spans="2:6" ht="12.75">
      <c r="B94" s="482"/>
      <c r="C94" s="482"/>
      <c r="D94" s="482"/>
      <c r="E94" s="482"/>
      <c r="F94" s="482"/>
    </row>
    <row r="95" spans="2:6" ht="12.75">
      <c r="B95" s="482"/>
      <c r="C95" s="482"/>
      <c r="D95" s="482"/>
      <c r="E95" s="482"/>
      <c r="F95" s="482"/>
    </row>
    <row r="96" spans="2:6" ht="12.75">
      <c r="B96" s="482"/>
      <c r="C96" s="482"/>
      <c r="D96" s="482"/>
      <c r="E96" s="482"/>
      <c r="F96" s="482"/>
    </row>
    <row r="97" spans="2:6" ht="12.75">
      <c r="B97" s="482"/>
      <c r="C97" s="482"/>
      <c r="D97" s="482"/>
      <c r="E97" s="482"/>
      <c r="F97" s="482"/>
    </row>
    <row r="98" spans="2:6" ht="12.75">
      <c r="B98" s="482"/>
      <c r="C98" s="482"/>
      <c r="D98" s="482"/>
      <c r="E98" s="482"/>
      <c r="F98" s="482"/>
    </row>
    <row r="99" spans="2:6" ht="12.75">
      <c r="B99" s="482"/>
      <c r="C99" s="482"/>
      <c r="D99" s="482"/>
      <c r="E99" s="482"/>
      <c r="F99" s="482"/>
    </row>
    <row r="100" spans="2:6" ht="12.75">
      <c r="B100" s="482"/>
      <c r="C100" s="482"/>
      <c r="D100" s="482"/>
      <c r="E100" s="482"/>
      <c r="F100" s="482"/>
    </row>
    <row r="101" spans="2:6" ht="12.75">
      <c r="B101" s="482"/>
      <c r="C101" s="482"/>
      <c r="D101" s="482"/>
      <c r="E101" s="482"/>
      <c r="F101" s="482"/>
    </row>
    <row r="102" spans="2:6" ht="12.75">
      <c r="B102" s="482"/>
      <c r="C102" s="482"/>
      <c r="D102" s="482"/>
      <c r="E102" s="482"/>
      <c r="F102" s="482"/>
    </row>
    <row r="103" spans="2:6" ht="12.75">
      <c r="B103" s="482"/>
      <c r="C103" s="482"/>
      <c r="D103" s="482"/>
      <c r="E103" s="482"/>
      <c r="F103" s="482"/>
    </row>
    <row r="104" spans="2:6" ht="12.75">
      <c r="B104" s="482"/>
      <c r="C104" s="482"/>
      <c r="D104" s="482"/>
      <c r="E104" s="482"/>
      <c r="F104" s="482"/>
    </row>
    <row r="105" spans="2:6" ht="12.75">
      <c r="B105" s="482"/>
      <c r="C105" s="482"/>
      <c r="D105" s="482"/>
      <c r="E105" s="482"/>
      <c r="F105" s="482"/>
    </row>
    <row r="106" spans="2:6" ht="12.75">
      <c r="B106" s="482"/>
      <c r="C106" s="482"/>
      <c r="D106" s="482"/>
      <c r="E106" s="482"/>
      <c r="F106" s="482"/>
    </row>
    <row r="107" spans="2:6" ht="12.75">
      <c r="B107" s="482"/>
      <c r="C107" s="482"/>
      <c r="D107" s="482"/>
      <c r="E107" s="482"/>
      <c r="F107" s="482"/>
    </row>
    <row r="108" spans="2:6" ht="12.75">
      <c r="B108" s="482"/>
      <c r="C108" s="482"/>
      <c r="D108" s="482"/>
      <c r="E108" s="482"/>
      <c r="F108" s="482"/>
    </row>
    <row r="109" spans="2:6" ht="12.75">
      <c r="B109" s="482"/>
      <c r="C109" s="482"/>
      <c r="D109" s="482"/>
      <c r="E109" s="482"/>
      <c r="F109" s="482"/>
    </row>
    <row r="110" spans="2:6" ht="12.75">
      <c r="B110" s="482"/>
      <c r="C110" s="482"/>
      <c r="D110" s="482"/>
      <c r="E110" s="482"/>
      <c r="F110" s="482"/>
    </row>
    <row r="111" spans="2:6" ht="12.75">
      <c r="B111" s="482"/>
      <c r="C111" s="482"/>
      <c r="D111" s="482"/>
      <c r="E111" s="482"/>
      <c r="F111" s="482"/>
    </row>
    <row r="112" spans="2:6" ht="12.75">
      <c r="B112" s="482"/>
      <c r="C112" s="482"/>
      <c r="D112" s="482"/>
      <c r="E112" s="482"/>
      <c r="F112" s="482"/>
    </row>
    <row r="113" spans="2:6" ht="12.75">
      <c r="B113" s="482"/>
      <c r="C113" s="482"/>
      <c r="D113" s="482"/>
      <c r="E113" s="482"/>
      <c r="F113" s="482"/>
    </row>
    <row r="114" spans="2:6" ht="12.75">
      <c r="B114" s="482"/>
      <c r="C114" s="482"/>
      <c r="D114" s="482"/>
      <c r="E114" s="482"/>
      <c r="F114" s="482"/>
    </row>
    <row r="115" spans="2:6" ht="12.75">
      <c r="B115" s="482"/>
      <c r="C115" s="482"/>
      <c r="D115" s="482"/>
      <c r="E115" s="482"/>
      <c r="F115" s="482"/>
    </row>
    <row r="116" spans="2:6" ht="12.75">
      <c r="B116" s="482"/>
      <c r="C116" s="482"/>
      <c r="D116" s="482"/>
      <c r="E116" s="482"/>
      <c r="F116" s="482"/>
    </row>
    <row r="117" spans="2:6" ht="12.75">
      <c r="B117" s="482"/>
      <c r="C117" s="482"/>
      <c r="D117" s="482"/>
      <c r="E117" s="482"/>
      <c r="F117" s="482"/>
    </row>
    <row r="118" spans="2:6" ht="12.75">
      <c r="B118" s="482"/>
      <c r="C118" s="482"/>
      <c r="D118" s="482"/>
      <c r="E118" s="482"/>
      <c r="F118" s="482"/>
    </row>
    <row r="119" spans="2:6" ht="12.75">
      <c r="B119" s="482"/>
      <c r="C119" s="482"/>
      <c r="D119" s="482"/>
      <c r="E119" s="482"/>
      <c r="F119" s="482"/>
    </row>
    <row r="120" spans="2:6" ht="12.75">
      <c r="B120" s="482"/>
      <c r="C120" s="482"/>
      <c r="D120" s="482"/>
      <c r="E120" s="482"/>
      <c r="F120" s="482"/>
    </row>
    <row r="121" spans="2:6" ht="12.75">
      <c r="B121" s="482"/>
      <c r="C121" s="482"/>
      <c r="D121" s="482"/>
      <c r="E121" s="482"/>
      <c r="F121" s="482"/>
    </row>
    <row r="122" spans="2:6" ht="12.75">
      <c r="B122" s="482"/>
      <c r="C122" s="482"/>
      <c r="D122" s="482"/>
      <c r="E122" s="482"/>
      <c r="F122" s="482"/>
    </row>
    <row r="123" spans="2:6" ht="12.75">
      <c r="B123" s="482"/>
      <c r="C123" s="482"/>
      <c r="D123" s="482"/>
      <c r="E123" s="482"/>
      <c r="F123" s="482"/>
    </row>
    <row r="124" spans="2:6" ht="12.75">
      <c r="B124" s="482"/>
      <c r="C124" s="482"/>
      <c r="D124" s="482"/>
      <c r="E124" s="482"/>
      <c r="F124" s="482"/>
    </row>
    <row r="125" spans="2:6" ht="12.75">
      <c r="B125" s="482"/>
      <c r="C125" s="482"/>
      <c r="D125" s="482"/>
      <c r="E125" s="482"/>
      <c r="F125" s="482"/>
    </row>
    <row r="126" spans="2:6" ht="12.75">
      <c r="B126" s="482"/>
      <c r="C126" s="482"/>
      <c r="D126" s="482"/>
      <c r="E126" s="482"/>
      <c r="F126" s="482"/>
    </row>
    <row r="127" spans="2:6" ht="12.75">
      <c r="B127" s="482"/>
      <c r="C127" s="482"/>
      <c r="D127" s="482"/>
      <c r="E127" s="482"/>
      <c r="F127" s="482"/>
    </row>
    <row r="128" spans="2:6" ht="12.75">
      <c r="B128" s="482"/>
      <c r="C128" s="482"/>
      <c r="D128" s="482"/>
      <c r="E128" s="482"/>
      <c r="F128" s="482"/>
    </row>
    <row r="129" spans="2:6" ht="12.75">
      <c r="B129" s="482"/>
      <c r="C129" s="482"/>
      <c r="D129" s="482"/>
      <c r="E129" s="482"/>
      <c r="F129" s="482"/>
    </row>
    <row r="130" spans="2:6" ht="12.75">
      <c r="B130" s="482"/>
      <c r="C130" s="482"/>
      <c r="D130" s="482"/>
      <c r="E130" s="482"/>
      <c r="F130" s="482"/>
    </row>
    <row r="131" spans="2:6" ht="12.75">
      <c r="B131" s="482"/>
      <c r="C131" s="482"/>
      <c r="D131" s="482"/>
      <c r="E131" s="482"/>
      <c r="F131" s="482"/>
    </row>
    <row r="132" spans="2:6" ht="12.75">
      <c r="B132" s="482"/>
      <c r="C132" s="482"/>
      <c r="D132" s="482"/>
      <c r="E132" s="482"/>
      <c r="F132" s="482"/>
    </row>
    <row r="133" spans="2:6" ht="12.75">
      <c r="B133" s="482"/>
      <c r="C133" s="482"/>
      <c r="D133" s="482"/>
      <c r="E133" s="482"/>
      <c r="F133" s="482"/>
    </row>
    <row r="134" spans="2:6" ht="12.75">
      <c r="B134" s="482"/>
      <c r="C134" s="482"/>
      <c r="D134" s="482"/>
      <c r="E134" s="482"/>
      <c r="F134" s="482"/>
    </row>
    <row r="135" spans="2:6" ht="12.75">
      <c r="B135" s="482"/>
      <c r="C135" s="482"/>
      <c r="D135" s="482"/>
      <c r="E135" s="482"/>
      <c r="F135" s="482"/>
    </row>
    <row r="136" spans="2:6" ht="12.75">
      <c r="B136" s="482"/>
      <c r="C136" s="482"/>
      <c r="D136" s="482"/>
      <c r="E136" s="482"/>
      <c r="F136" s="482"/>
    </row>
    <row r="137" spans="2:6" ht="12.75">
      <c r="B137" s="482"/>
      <c r="C137" s="482"/>
      <c r="D137" s="482"/>
      <c r="E137" s="482"/>
      <c r="F137" s="482"/>
    </row>
    <row r="138" spans="2:6" ht="12.75">
      <c r="B138" s="482"/>
      <c r="C138" s="482"/>
      <c r="D138" s="482"/>
      <c r="E138" s="482"/>
      <c r="F138" s="482"/>
    </row>
    <row r="139" spans="2:6" ht="12.75">
      <c r="B139" s="482"/>
      <c r="C139" s="482"/>
      <c r="D139" s="482"/>
      <c r="E139" s="482"/>
      <c r="F139" s="482"/>
    </row>
    <row r="140" spans="2:6" ht="12.75">
      <c r="B140" s="482"/>
      <c r="C140" s="482"/>
      <c r="D140" s="482"/>
      <c r="E140" s="482"/>
      <c r="F140" s="482"/>
    </row>
    <row r="141" spans="2:6" ht="12.75">
      <c r="B141" s="482"/>
      <c r="C141" s="482"/>
      <c r="D141" s="482"/>
      <c r="E141" s="482"/>
      <c r="F141" s="482"/>
    </row>
    <row r="142" spans="2:6" ht="12.75">
      <c r="B142" s="482"/>
      <c r="C142" s="482"/>
      <c r="D142" s="482"/>
      <c r="E142" s="482"/>
      <c r="F142" s="482"/>
    </row>
    <row r="143" spans="2:6" ht="12.75">
      <c r="B143" s="482"/>
      <c r="C143" s="482"/>
      <c r="D143" s="482"/>
      <c r="E143" s="482"/>
      <c r="F143" s="482"/>
    </row>
    <row r="144" spans="2:6" ht="12.75">
      <c r="B144" s="482"/>
      <c r="C144" s="482"/>
      <c r="D144" s="482"/>
      <c r="E144" s="482"/>
      <c r="F144" s="482"/>
    </row>
    <row r="145" spans="2:6" ht="12.75">
      <c r="B145" s="482"/>
      <c r="C145" s="482"/>
      <c r="D145" s="482"/>
      <c r="E145" s="482"/>
      <c r="F145" s="482"/>
    </row>
    <row r="146" spans="2:6" ht="12.75">
      <c r="B146" s="482"/>
      <c r="C146" s="482"/>
      <c r="D146" s="482"/>
      <c r="E146" s="482"/>
      <c r="F146" s="482"/>
    </row>
    <row r="147" spans="2:6" ht="12.75">
      <c r="B147" s="482"/>
      <c r="C147" s="482"/>
      <c r="D147" s="482"/>
      <c r="E147" s="482"/>
      <c r="F147" s="482"/>
    </row>
    <row r="148" spans="2:6" ht="12.75">
      <c r="B148" s="482"/>
      <c r="C148" s="482"/>
      <c r="D148" s="482"/>
      <c r="E148" s="482"/>
      <c r="F148" s="482"/>
    </row>
    <row r="149" spans="2:6" ht="12.75">
      <c r="B149" s="482"/>
      <c r="C149" s="482"/>
      <c r="D149" s="482"/>
      <c r="E149" s="482"/>
      <c r="F149" s="482"/>
    </row>
    <row r="150" spans="2:6" ht="12.75">
      <c r="B150" s="482"/>
      <c r="C150" s="482"/>
      <c r="D150" s="482"/>
      <c r="E150" s="482"/>
      <c r="F150" s="482"/>
    </row>
    <row r="151" spans="2:6" ht="12.75">
      <c r="B151" s="482"/>
      <c r="C151" s="482"/>
      <c r="D151" s="482"/>
      <c r="E151" s="482"/>
      <c r="F151" s="482"/>
    </row>
    <row r="152" spans="2:6" ht="12.75">
      <c r="B152" s="482"/>
      <c r="C152" s="482"/>
      <c r="D152" s="482"/>
      <c r="E152" s="482"/>
      <c r="F152" s="482"/>
    </row>
    <row r="153" spans="2:6" ht="12.75">
      <c r="B153" s="482"/>
      <c r="C153" s="482"/>
      <c r="D153" s="482"/>
      <c r="E153" s="482"/>
      <c r="F153" s="482"/>
    </row>
    <row r="154" spans="2:6" ht="12.75">
      <c r="B154" s="482"/>
      <c r="C154" s="482"/>
      <c r="D154" s="482"/>
      <c r="E154" s="482"/>
      <c r="F154" s="482"/>
    </row>
    <row r="155" spans="2:6" ht="12.75">
      <c r="B155" s="482"/>
      <c r="C155" s="482"/>
      <c r="D155" s="482"/>
      <c r="E155" s="482"/>
      <c r="F155" s="482"/>
    </row>
    <row r="156" spans="2:6" ht="12.75">
      <c r="B156" s="482"/>
      <c r="C156" s="482"/>
      <c r="D156" s="482"/>
      <c r="E156" s="482"/>
      <c r="F156" s="482"/>
    </row>
    <row r="157" spans="2:6" ht="12.75">
      <c r="B157" s="482"/>
      <c r="C157" s="482"/>
      <c r="D157" s="482"/>
      <c r="E157" s="482"/>
      <c r="F157" s="482"/>
    </row>
    <row r="158" spans="2:6" ht="12.75">
      <c r="B158" s="482"/>
      <c r="C158" s="482"/>
      <c r="D158" s="482"/>
      <c r="E158" s="482"/>
      <c r="F158" s="482"/>
    </row>
    <row r="159" spans="2:6" ht="12.75">
      <c r="B159" s="482"/>
      <c r="C159" s="482"/>
      <c r="D159" s="482"/>
      <c r="E159" s="482"/>
      <c r="F159" s="482"/>
    </row>
    <row r="160" spans="2:6" ht="12.75">
      <c r="B160" s="482"/>
      <c r="C160" s="482"/>
      <c r="D160" s="482"/>
      <c r="E160" s="482"/>
      <c r="F160" s="482"/>
    </row>
    <row r="161" spans="2:6" ht="12.75">
      <c r="B161" s="482"/>
      <c r="C161" s="482"/>
      <c r="D161" s="482"/>
      <c r="E161" s="482"/>
      <c r="F161" s="482"/>
    </row>
    <row r="162" spans="2:6" ht="12.75">
      <c r="B162" s="482"/>
      <c r="C162" s="482"/>
      <c r="D162" s="482"/>
      <c r="E162" s="482"/>
      <c r="F162" s="482"/>
    </row>
    <row r="163" spans="2:6" ht="12.75">
      <c r="B163" s="482"/>
      <c r="C163" s="482"/>
      <c r="D163" s="482"/>
      <c r="E163" s="482"/>
      <c r="F163" s="482"/>
    </row>
    <row r="164" spans="2:6" ht="12.75">
      <c r="B164" s="482"/>
      <c r="C164" s="482"/>
      <c r="D164" s="482"/>
      <c r="E164" s="482"/>
      <c r="F164" s="482"/>
    </row>
    <row r="165" spans="2:6" ht="12.75">
      <c r="B165" s="482"/>
      <c r="C165" s="482"/>
      <c r="D165" s="482"/>
      <c r="E165" s="482"/>
      <c r="F165" s="482"/>
    </row>
    <row r="166" spans="2:6" ht="12.75">
      <c r="B166" s="482"/>
      <c r="C166" s="482"/>
      <c r="D166" s="482"/>
      <c r="E166" s="482"/>
      <c r="F166" s="482"/>
    </row>
    <row r="167" spans="2:6" ht="12.75">
      <c r="B167" s="482"/>
      <c r="C167" s="482"/>
      <c r="D167" s="482"/>
      <c r="E167" s="482"/>
      <c r="F167" s="482"/>
    </row>
    <row r="168" spans="2:6" ht="12.75">
      <c r="B168" s="482"/>
      <c r="C168" s="482"/>
      <c r="D168" s="482"/>
      <c r="E168" s="482"/>
      <c r="F168" s="482"/>
    </row>
    <row r="169" spans="2:6" ht="12.75">
      <c r="B169" s="482"/>
      <c r="C169" s="482"/>
      <c r="D169" s="482"/>
      <c r="E169" s="482"/>
      <c r="F169" s="482"/>
    </row>
    <row r="170" spans="2:6" ht="12.75">
      <c r="B170" s="482"/>
      <c r="C170" s="482"/>
      <c r="D170" s="482"/>
      <c r="E170" s="482"/>
      <c r="F170" s="482"/>
    </row>
    <row r="171" spans="2:6" ht="12.75">
      <c r="B171" s="482"/>
      <c r="C171" s="482"/>
      <c r="D171" s="482"/>
      <c r="E171" s="482"/>
      <c r="F171" s="482"/>
    </row>
    <row r="172" spans="2:6" ht="12.75">
      <c r="B172" s="482"/>
      <c r="C172" s="482"/>
      <c r="D172" s="482"/>
      <c r="E172" s="482"/>
      <c r="F172" s="482"/>
    </row>
    <row r="173" spans="2:6" ht="12.75">
      <c r="B173" s="482"/>
      <c r="C173" s="482"/>
      <c r="D173" s="482"/>
      <c r="E173" s="482"/>
      <c r="F173" s="482"/>
    </row>
    <row r="174" spans="2:6" ht="12.75">
      <c r="B174" s="482"/>
      <c r="C174" s="482"/>
      <c r="D174" s="482"/>
      <c r="E174" s="482"/>
      <c r="F174" s="482"/>
    </row>
    <row r="175" spans="2:6" ht="12.75">
      <c r="B175" s="482"/>
      <c r="C175" s="482"/>
      <c r="D175" s="482"/>
      <c r="E175" s="482"/>
      <c r="F175" s="482"/>
    </row>
    <row r="176" spans="2:6" ht="12.75">
      <c r="B176" s="482"/>
      <c r="C176" s="482"/>
      <c r="D176" s="482"/>
      <c r="E176" s="482"/>
      <c r="F176" s="482"/>
    </row>
    <row r="177" spans="2:6" ht="12.75">
      <c r="B177" s="482"/>
      <c r="C177" s="482"/>
      <c r="D177" s="482"/>
      <c r="E177" s="482"/>
      <c r="F177" s="482"/>
    </row>
    <row r="178" spans="2:6" ht="12.75">
      <c r="B178" s="482"/>
      <c r="C178" s="482"/>
      <c r="D178" s="482"/>
      <c r="E178" s="482"/>
      <c r="F178" s="482"/>
    </row>
    <row r="179" spans="2:6" ht="12.75">
      <c r="B179" s="482"/>
      <c r="C179" s="482"/>
      <c r="D179" s="482"/>
      <c r="E179" s="482"/>
      <c r="F179" s="482"/>
    </row>
    <row r="180" spans="2:6" ht="12.75">
      <c r="B180" s="482"/>
      <c r="C180" s="482"/>
      <c r="D180" s="482"/>
      <c r="E180" s="482"/>
      <c r="F180" s="482"/>
    </row>
    <row r="181" spans="2:6" ht="12.75">
      <c r="B181" s="482"/>
      <c r="C181" s="482"/>
      <c r="D181" s="482"/>
      <c r="E181" s="482"/>
      <c r="F181" s="482"/>
    </row>
    <row r="182" spans="2:6" ht="12.75">
      <c r="B182" s="482"/>
      <c r="C182" s="482"/>
      <c r="D182" s="482"/>
      <c r="E182" s="482"/>
      <c r="F182" s="482"/>
    </row>
    <row r="183" spans="2:6" ht="12.75">
      <c r="B183" s="482"/>
      <c r="C183" s="482"/>
      <c r="D183" s="482"/>
      <c r="E183" s="482"/>
      <c r="F183" s="482"/>
    </row>
    <row r="184" spans="2:6" ht="12.75">
      <c r="B184" s="482"/>
      <c r="C184" s="482"/>
      <c r="D184" s="482"/>
      <c r="E184" s="482"/>
      <c r="F184" s="482"/>
    </row>
    <row r="185" spans="2:6" ht="12.75">
      <c r="B185" s="482"/>
      <c r="C185" s="482"/>
      <c r="D185" s="482"/>
      <c r="E185" s="482"/>
      <c r="F185" s="482"/>
    </row>
    <row r="186" spans="2:6" ht="12.75">
      <c r="B186" s="482"/>
      <c r="C186" s="482"/>
      <c r="D186" s="482"/>
      <c r="E186" s="482"/>
      <c r="F186" s="482"/>
    </row>
    <row r="187" spans="2:6" ht="12.75">
      <c r="B187" s="482"/>
      <c r="C187" s="482"/>
      <c r="D187" s="482"/>
      <c r="E187" s="482"/>
      <c r="F187" s="482"/>
    </row>
    <row r="188" spans="2:6" ht="12.75">
      <c r="B188" s="482"/>
      <c r="C188" s="482"/>
      <c r="D188" s="482"/>
      <c r="E188" s="482"/>
      <c r="F188" s="482"/>
    </row>
    <row r="189" spans="2:6" ht="12.75">
      <c r="B189" s="482"/>
      <c r="C189" s="482"/>
      <c r="D189" s="482"/>
      <c r="E189" s="482"/>
      <c r="F189" s="482"/>
    </row>
    <row r="190" spans="2:6" ht="12.75">
      <c r="B190" s="482"/>
      <c r="C190" s="482"/>
      <c r="D190" s="482"/>
      <c r="E190" s="482"/>
      <c r="F190" s="482"/>
    </row>
    <row r="191" spans="2:6" ht="12.75">
      <c r="B191" s="482"/>
      <c r="C191" s="482"/>
      <c r="D191" s="482"/>
      <c r="E191" s="482"/>
      <c r="F191" s="482"/>
    </row>
    <row r="192" spans="2:6" ht="12.75">
      <c r="B192" s="482"/>
      <c r="C192" s="482"/>
      <c r="D192" s="482"/>
      <c r="E192" s="482"/>
      <c r="F192" s="482"/>
    </row>
    <row r="193" spans="2:6" ht="12.75">
      <c r="B193" s="482"/>
      <c r="C193" s="482"/>
      <c r="D193" s="482"/>
      <c r="E193" s="482"/>
      <c r="F193" s="482"/>
    </row>
    <row r="194" spans="2:6" ht="12.75">
      <c r="B194" s="482"/>
      <c r="C194" s="482"/>
      <c r="D194" s="482"/>
      <c r="E194" s="482"/>
      <c r="F194" s="482"/>
    </row>
    <row r="195" spans="2:6" ht="12.75">
      <c r="B195" s="482"/>
      <c r="C195" s="482"/>
      <c r="D195" s="482"/>
      <c r="E195" s="482"/>
      <c r="F195" s="482"/>
    </row>
    <row r="196" spans="2:6" ht="12.75">
      <c r="B196" s="482"/>
      <c r="C196" s="482"/>
      <c r="D196" s="482"/>
      <c r="E196" s="482"/>
      <c r="F196" s="482"/>
    </row>
    <row r="197" spans="2:6" ht="12.75">
      <c r="B197" s="482"/>
      <c r="C197" s="482"/>
      <c r="D197" s="482"/>
      <c r="E197" s="482"/>
      <c r="F197" s="482"/>
    </row>
    <row r="198" spans="2:6" ht="12.75">
      <c r="B198" s="482"/>
      <c r="C198" s="482"/>
      <c r="D198" s="482"/>
      <c r="E198" s="482"/>
      <c r="F198" s="482"/>
    </row>
    <row r="199" spans="2:6" ht="12.75">
      <c r="B199" s="482"/>
      <c r="C199" s="482"/>
      <c r="D199" s="482"/>
      <c r="E199" s="482"/>
      <c r="F199" s="482"/>
    </row>
    <row r="200" spans="2:6" ht="12.75">
      <c r="B200" s="482"/>
      <c r="C200" s="482"/>
      <c r="D200" s="482"/>
      <c r="E200" s="482"/>
      <c r="F200" s="482"/>
    </row>
    <row r="201" spans="2:6" ht="12.75">
      <c r="B201" s="482"/>
      <c r="C201" s="482"/>
      <c r="D201" s="482"/>
      <c r="E201" s="482"/>
      <c r="F201" s="482"/>
    </row>
    <row r="202" spans="2:6" ht="12.75">
      <c r="B202" s="482"/>
      <c r="C202" s="482"/>
      <c r="D202" s="482"/>
      <c r="E202" s="482"/>
      <c r="F202" s="482"/>
    </row>
    <row r="203" spans="2:6" ht="12.75">
      <c r="B203" s="482"/>
      <c r="C203" s="482"/>
      <c r="D203" s="482"/>
      <c r="E203" s="482"/>
      <c r="F203" s="482"/>
    </row>
    <row r="204" spans="2:6" ht="12.75">
      <c r="B204" s="482"/>
      <c r="C204" s="482"/>
      <c r="D204" s="482"/>
      <c r="E204" s="482"/>
      <c r="F204" s="482"/>
    </row>
    <row r="205" spans="2:6" ht="12.75">
      <c r="B205" s="482"/>
      <c r="C205" s="482"/>
      <c r="D205" s="482"/>
      <c r="E205" s="482"/>
      <c r="F205" s="482"/>
    </row>
    <row r="206" spans="2:6" ht="12.75">
      <c r="B206" s="482"/>
      <c r="C206" s="482"/>
      <c r="D206" s="482"/>
      <c r="E206" s="482"/>
      <c r="F206" s="482"/>
    </row>
    <row r="207" spans="2:6" ht="12.75">
      <c r="B207" s="482"/>
      <c r="C207" s="482"/>
      <c r="D207" s="482"/>
      <c r="E207" s="482"/>
      <c r="F207" s="482"/>
    </row>
    <row r="208" spans="2:6" ht="12.75">
      <c r="B208" s="482"/>
      <c r="C208" s="482"/>
      <c r="D208" s="482"/>
      <c r="E208" s="482"/>
      <c r="F208" s="482"/>
    </row>
    <row r="209" spans="2:6" ht="12.75">
      <c r="B209" s="482"/>
      <c r="C209" s="482"/>
      <c r="D209" s="482"/>
      <c r="E209" s="482"/>
      <c r="F209" s="482"/>
    </row>
    <row r="210" spans="2:6" ht="12.75">
      <c r="B210" s="482"/>
      <c r="C210" s="482"/>
      <c r="D210" s="482"/>
      <c r="E210" s="482"/>
      <c r="F210" s="482"/>
    </row>
    <row r="211" spans="2:6" ht="12.75">
      <c r="B211" s="482"/>
      <c r="C211" s="482"/>
      <c r="D211" s="482"/>
      <c r="E211" s="482"/>
      <c r="F211" s="482"/>
    </row>
    <row r="212" spans="2:6" ht="12.75">
      <c r="B212" s="482"/>
      <c r="C212" s="482"/>
      <c r="D212" s="482"/>
      <c r="E212" s="482"/>
      <c r="F212" s="482"/>
    </row>
    <row r="213" spans="2:6" ht="12.75">
      <c r="B213" s="482"/>
      <c r="C213" s="482"/>
      <c r="D213" s="482"/>
      <c r="E213" s="482"/>
      <c r="F213" s="482"/>
    </row>
    <row r="214" spans="2:6" ht="12.75">
      <c r="B214" s="482"/>
      <c r="C214" s="482"/>
      <c r="D214" s="482"/>
      <c r="E214" s="482"/>
      <c r="F214" s="482"/>
    </row>
    <row r="215" spans="2:6" ht="12.75">
      <c r="B215" s="482"/>
      <c r="C215" s="482"/>
      <c r="D215" s="482"/>
      <c r="E215" s="482"/>
      <c r="F215" s="482"/>
    </row>
    <row r="216" spans="2:6" ht="12.75">
      <c r="B216" s="482"/>
      <c r="C216" s="482"/>
      <c r="D216" s="482"/>
      <c r="E216" s="482"/>
      <c r="F216" s="482"/>
    </row>
    <row r="217" spans="2:6" ht="12.75">
      <c r="B217" s="482"/>
      <c r="C217" s="482"/>
      <c r="D217" s="482"/>
      <c r="E217" s="482"/>
      <c r="F217" s="482"/>
    </row>
    <row r="218" spans="2:6" ht="12.75">
      <c r="B218" s="482"/>
      <c r="C218" s="482"/>
      <c r="D218" s="482"/>
      <c r="E218" s="482"/>
      <c r="F218" s="482"/>
    </row>
    <row r="219" spans="2:6" ht="12.75">
      <c r="B219" s="482"/>
      <c r="C219" s="482"/>
      <c r="D219" s="482"/>
      <c r="E219" s="482"/>
      <c r="F219" s="482"/>
    </row>
    <row r="220" spans="2:6" ht="12.75">
      <c r="B220" s="482"/>
      <c r="C220" s="482"/>
      <c r="D220" s="482"/>
      <c r="E220" s="482"/>
      <c r="F220" s="482"/>
    </row>
    <row r="221" spans="2:6" ht="12.75">
      <c r="B221" s="482"/>
      <c r="C221" s="482"/>
      <c r="D221" s="482"/>
      <c r="E221" s="482"/>
      <c r="F221" s="482"/>
    </row>
    <row r="222" spans="2:6" ht="12.75">
      <c r="B222" s="482"/>
      <c r="C222" s="482"/>
      <c r="D222" s="482"/>
      <c r="E222" s="482"/>
      <c r="F222" s="482"/>
    </row>
    <row r="223" spans="2:6" ht="12.75">
      <c r="B223" s="482"/>
      <c r="C223" s="482"/>
      <c r="D223" s="482"/>
      <c r="E223" s="482"/>
      <c r="F223" s="482"/>
    </row>
    <row r="224" spans="2:6" ht="12.75">
      <c r="B224" s="482"/>
      <c r="C224" s="482"/>
      <c r="D224" s="482"/>
      <c r="E224" s="482"/>
      <c r="F224" s="482"/>
    </row>
    <row r="225" spans="2:6" ht="12.75">
      <c r="B225" s="482"/>
      <c r="C225" s="482"/>
      <c r="D225" s="482"/>
      <c r="E225" s="482"/>
      <c r="F225" s="482"/>
    </row>
    <row r="226" spans="2:6" ht="12.75">
      <c r="B226" s="482"/>
      <c r="C226" s="482"/>
      <c r="D226" s="482"/>
      <c r="E226" s="482"/>
      <c r="F226" s="482"/>
    </row>
    <row r="227" spans="2:6" ht="12.75">
      <c r="B227" s="482"/>
      <c r="C227" s="482"/>
      <c r="D227" s="482"/>
      <c r="E227" s="482"/>
      <c r="F227" s="482"/>
    </row>
    <row r="228" spans="2:6" ht="12.75">
      <c r="B228" s="482"/>
      <c r="C228" s="482"/>
      <c r="D228" s="482"/>
      <c r="E228" s="482"/>
      <c r="F228" s="482"/>
    </row>
    <row r="229" spans="2:6" ht="12.75">
      <c r="B229" s="482"/>
      <c r="C229" s="482"/>
      <c r="D229" s="482"/>
      <c r="E229" s="482"/>
      <c r="F229" s="482"/>
    </row>
    <row r="230" spans="2:6" ht="12.75">
      <c r="B230" s="482"/>
      <c r="C230" s="482"/>
      <c r="D230" s="482"/>
      <c r="E230" s="482"/>
      <c r="F230" s="482"/>
    </row>
    <row r="231" spans="2:6" ht="12.75">
      <c r="B231" s="482"/>
      <c r="C231" s="482"/>
      <c r="D231" s="482"/>
      <c r="E231" s="482"/>
      <c r="F231" s="482"/>
    </row>
    <row r="232" spans="2:6" ht="12.75">
      <c r="B232" s="482"/>
      <c r="C232" s="482"/>
      <c r="D232" s="482"/>
      <c r="E232" s="482"/>
      <c r="F232" s="482"/>
    </row>
    <row r="233" spans="2:6" ht="12.75">
      <c r="B233" s="482"/>
      <c r="C233" s="482"/>
      <c r="D233" s="482"/>
      <c r="E233" s="482"/>
      <c r="F233" s="482"/>
    </row>
    <row r="234" spans="2:6" ht="12.75">
      <c r="B234" s="482"/>
      <c r="C234" s="482"/>
      <c r="D234" s="482"/>
      <c r="E234" s="482"/>
      <c r="F234" s="482"/>
    </row>
    <row r="235" spans="2:6" ht="12.75">
      <c r="B235" s="482"/>
      <c r="C235" s="482"/>
      <c r="D235" s="482"/>
      <c r="E235" s="482"/>
      <c r="F235" s="482"/>
    </row>
    <row r="236" spans="2:6" ht="12.75">
      <c r="B236" s="482"/>
      <c r="C236" s="482"/>
      <c r="D236" s="482"/>
      <c r="E236" s="482"/>
      <c r="F236" s="482"/>
    </row>
    <row r="237" spans="2:6" ht="12.75">
      <c r="B237" s="482"/>
      <c r="C237" s="482"/>
      <c r="D237" s="482"/>
      <c r="E237" s="482"/>
      <c r="F237" s="482"/>
    </row>
    <row r="238" spans="2:6" ht="12.75">
      <c r="B238" s="482"/>
      <c r="C238" s="482"/>
      <c r="D238" s="482"/>
      <c r="E238" s="482"/>
      <c r="F238" s="482"/>
    </row>
    <row r="239" spans="2:6" ht="12.75">
      <c r="B239" s="482"/>
      <c r="C239" s="482"/>
      <c r="D239" s="482"/>
      <c r="E239" s="482"/>
      <c r="F239" s="482"/>
    </row>
    <row r="240" spans="2:6" ht="12.75">
      <c r="B240" s="482"/>
      <c r="C240" s="482"/>
      <c r="D240" s="482"/>
      <c r="E240" s="482"/>
      <c r="F240" s="482"/>
    </row>
    <row r="241" spans="2:6" ht="12.75">
      <c r="B241" s="482"/>
      <c r="C241" s="482"/>
      <c r="D241" s="482"/>
      <c r="E241" s="482"/>
      <c r="F241" s="482"/>
    </row>
    <row r="242" spans="2:6" ht="12.75">
      <c r="B242" s="482"/>
      <c r="C242" s="482"/>
      <c r="D242" s="482"/>
      <c r="E242" s="482"/>
      <c r="F242" s="482"/>
    </row>
    <row r="243" spans="2:6" ht="12.75">
      <c r="B243" s="482"/>
      <c r="C243" s="482"/>
      <c r="D243" s="482"/>
      <c r="E243" s="482"/>
      <c r="F243" s="482"/>
    </row>
    <row r="244" spans="2:6" ht="12.75">
      <c r="B244" s="482"/>
      <c r="C244" s="482"/>
      <c r="D244" s="482"/>
      <c r="E244" s="482"/>
      <c r="F244" s="482"/>
    </row>
    <row r="245" spans="2:6" ht="12.75">
      <c r="B245" s="482"/>
      <c r="C245" s="482"/>
      <c r="D245" s="482"/>
      <c r="E245" s="482"/>
      <c r="F245" s="482"/>
    </row>
    <row r="246" spans="2:6" ht="12.75">
      <c r="B246" s="482"/>
      <c r="C246" s="482"/>
      <c r="D246" s="482"/>
      <c r="E246" s="482"/>
      <c r="F246" s="482"/>
    </row>
    <row r="247" spans="2:6" ht="12.75">
      <c r="B247" s="482"/>
      <c r="C247" s="482"/>
      <c r="D247" s="482"/>
      <c r="E247" s="482"/>
      <c r="F247" s="482"/>
    </row>
    <row r="248" spans="2:6" ht="12.75">
      <c r="B248" s="482"/>
      <c r="C248" s="482"/>
      <c r="D248" s="482"/>
      <c r="E248" s="482"/>
      <c r="F248" s="482"/>
    </row>
    <row r="249" spans="2:6" ht="12.75">
      <c r="B249" s="482"/>
      <c r="C249" s="482"/>
      <c r="D249" s="482"/>
      <c r="E249" s="482"/>
      <c r="F249" s="482"/>
    </row>
    <row r="250" spans="2:6" ht="12.75">
      <c r="B250" s="482"/>
      <c r="C250" s="482"/>
      <c r="D250" s="482"/>
      <c r="E250" s="482"/>
      <c r="F250" s="482"/>
    </row>
    <row r="251" spans="2:6" ht="12.75">
      <c r="B251" s="482"/>
      <c r="C251" s="482"/>
      <c r="D251" s="482"/>
      <c r="E251" s="482"/>
      <c r="F251" s="482"/>
    </row>
    <row r="252" spans="2:6" ht="12.75">
      <c r="B252" s="482"/>
      <c r="C252" s="482"/>
      <c r="D252" s="482"/>
      <c r="E252" s="482"/>
      <c r="F252" s="482"/>
    </row>
    <row r="253" spans="2:6" ht="12.75">
      <c r="B253" s="482"/>
      <c r="C253" s="482"/>
      <c r="D253" s="482"/>
      <c r="E253" s="482"/>
      <c r="F253" s="482"/>
    </row>
    <row r="254" spans="2:6" ht="12.75">
      <c r="B254" s="482"/>
      <c r="C254" s="482"/>
      <c r="D254" s="482"/>
      <c r="E254" s="482"/>
      <c r="F254" s="482"/>
    </row>
    <row r="255" spans="2:6" ht="12.75">
      <c r="B255" s="482"/>
      <c r="C255" s="482"/>
      <c r="D255" s="482"/>
      <c r="E255" s="482"/>
      <c r="F255" s="482"/>
    </row>
    <row r="256" spans="2:6" ht="12.75">
      <c r="B256" s="482"/>
      <c r="C256" s="482"/>
      <c r="D256" s="482"/>
      <c r="E256" s="482"/>
      <c r="F256" s="482"/>
    </row>
    <row r="257" spans="2:6" ht="12.75">
      <c r="B257" s="482"/>
      <c r="C257" s="482"/>
      <c r="D257" s="482"/>
      <c r="E257" s="482"/>
      <c r="F257" s="482"/>
    </row>
    <row r="258" spans="2:6" ht="12.75">
      <c r="B258" s="482"/>
      <c r="C258" s="482"/>
      <c r="D258" s="482"/>
      <c r="E258" s="482"/>
      <c r="F258" s="482"/>
    </row>
    <row r="259" spans="2:6" ht="12.75">
      <c r="B259" s="482"/>
      <c r="C259" s="482"/>
      <c r="D259" s="482"/>
      <c r="E259" s="482"/>
      <c r="F259" s="482"/>
    </row>
    <row r="260" spans="2:6" ht="12.75">
      <c r="B260" s="482"/>
      <c r="C260" s="482"/>
      <c r="D260" s="482"/>
      <c r="E260" s="482"/>
      <c r="F260" s="482"/>
    </row>
    <row r="261" spans="2:6" ht="12.75">
      <c r="B261" s="482"/>
      <c r="C261" s="482"/>
      <c r="D261" s="482"/>
      <c r="E261" s="482"/>
      <c r="F261" s="482"/>
    </row>
    <row r="262" spans="2:6" ht="12.75">
      <c r="B262" s="482"/>
      <c r="C262" s="482"/>
      <c r="D262" s="482"/>
      <c r="E262" s="482"/>
      <c r="F262" s="482"/>
    </row>
    <row r="263" spans="2:6" ht="12.75">
      <c r="B263" s="482"/>
      <c r="C263" s="482"/>
      <c r="D263" s="482"/>
      <c r="E263" s="482"/>
      <c r="F263" s="482"/>
    </row>
    <row r="264" spans="2:6" ht="12.75">
      <c r="B264" s="482"/>
      <c r="C264" s="482"/>
      <c r="D264" s="482"/>
      <c r="E264" s="482"/>
      <c r="F264" s="482"/>
    </row>
    <row r="265" spans="2:6" ht="12.75">
      <c r="B265" s="482"/>
      <c r="C265" s="482"/>
      <c r="D265" s="482"/>
      <c r="E265" s="482"/>
      <c r="F265" s="482"/>
    </row>
    <row r="266" spans="2:6" ht="12.75">
      <c r="B266" s="482"/>
      <c r="C266" s="482"/>
      <c r="D266" s="482"/>
      <c r="E266" s="482"/>
      <c r="F266" s="482"/>
    </row>
    <row r="267" spans="2:6" ht="12.75">
      <c r="B267" s="482"/>
      <c r="C267" s="482"/>
      <c r="D267" s="482"/>
      <c r="E267" s="482"/>
      <c r="F267" s="482"/>
    </row>
    <row r="268" spans="2:6" ht="12.75">
      <c r="B268" s="482"/>
      <c r="C268" s="482"/>
      <c r="D268" s="482"/>
      <c r="E268" s="482"/>
      <c r="F268" s="482"/>
    </row>
    <row r="269" spans="2:6" ht="12.75">
      <c r="B269" s="482"/>
      <c r="C269" s="482"/>
      <c r="D269" s="482"/>
      <c r="E269" s="482"/>
      <c r="F269" s="482"/>
    </row>
    <row r="270" spans="2:6" ht="12.75">
      <c r="B270" s="482"/>
      <c r="C270" s="482"/>
      <c r="D270" s="482"/>
      <c r="E270" s="482"/>
      <c r="F270" s="482"/>
    </row>
    <row r="271" spans="2:6" ht="12.75">
      <c r="B271" s="482"/>
      <c r="C271" s="482"/>
      <c r="D271" s="482"/>
      <c r="E271" s="482"/>
      <c r="F271" s="482"/>
    </row>
    <row r="272" spans="2:6" ht="12.75">
      <c r="B272" s="482"/>
      <c r="C272" s="482"/>
      <c r="D272" s="482"/>
      <c r="E272" s="482"/>
      <c r="F272" s="482"/>
    </row>
    <row r="273" spans="2:6" ht="12.75">
      <c r="B273" s="482"/>
      <c r="C273" s="482"/>
      <c r="D273" s="482"/>
      <c r="E273" s="482"/>
      <c r="F273" s="482"/>
    </row>
    <row r="274" spans="2:6" ht="12.75">
      <c r="B274" s="482"/>
      <c r="C274" s="482"/>
      <c r="D274" s="482"/>
      <c r="E274" s="482"/>
      <c r="F274" s="482"/>
    </row>
    <row r="275" spans="2:6" ht="12.75">
      <c r="B275" s="482"/>
      <c r="C275" s="482"/>
      <c r="D275" s="482"/>
      <c r="E275" s="482"/>
      <c r="F275" s="482"/>
    </row>
    <row r="276" spans="2:6" ht="12.75">
      <c r="B276" s="482"/>
      <c r="C276" s="482"/>
      <c r="D276" s="482"/>
      <c r="E276" s="482"/>
      <c r="F276" s="482"/>
    </row>
    <row r="277" spans="2:6" ht="12.75">
      <c r="B277" s="482"/>
      <c r="C277" s="482"/>
      <c r="D277" s="482"/>
      <c r="E277" s="482"/>
      <c r="F277" s="482"/>
    </row>
    <row r="278" spans="2:6" ht="12.75">
      <c r="B278" s="482"/>
      <c r="C278" s="482"/>
      <c r="D278" s="482"/>
      <c r="E278" s="482"/>
      <c r="F278" s="482"/>
    </row>
    <row r="279" spans="2:6" ht="12.75">
      <c r="B279" s="482"/>
      <c r="C279" s="482"/>
      <c r="D279" s="482"/>
      <c r="E279" s="482"/>
      <c r="F279" s="482"/>
    </row>
    <row r="280" spans="2:6" ht="12.75">
      <c r="B280" s="482"/>
      <c r="C280" s="482"/>
      <c r="D280" s="482"/>
      <c r="E280" s="482"/>
      <c r="F280" s="482"/>
    </row>
    <row r="281" spans="2:6" ht="12.75">
      <c r="B281" s="482"/>
      <c r="C281" s="482"/>
      <c r="D281" s="482"/>
      <c r="E281" s="482"/>
      <c r="F281" s="482"/>
    </row>
    <row r="282" spans="2:6" ht="12.75">
      <c r="B282" s="482"/>
      <c r="C282" s="482"/>
      <c r="D282" s="482"/>
      <c r="E282" s="482"/>
      <c r="F282" s="482"/>
    </row>
    <row r="283" spans="2:6" ht="12.75">
      <c r="B283" s="482"/>
      <c r="C283" s="482"/>
      <c r="D283" s="482"/>
      <c r="E283" s="482"/>
      <c r="F283" s="482"/>
    </row>
    <row r="284" spans="2:6" ht="12.75">
      <c r="B284" s="482"/>
      <c r="C284" s="482"/>
      <c r="D284" s="482"/>
      <c r="E284" s="482"/>
      <c r="F284" s="482"/>
    </row>
    <row r="285" spans="2:6" ht="12.75">
      <c r="B285" s="482"/>
      <c r="C285" s="482"/>
      <c r="D285" s="482"/>
      <c r="E285" s="482"/>
      <c r="F285" s="482"/>
    </row>
    <row r="286" spans="2:6" ht="12.75">
      <c r="B286" s="482"/>
      <c r="C286" s="482"/>
      <c r="D286" s="482"/>
      <c r="E286" s="482"/>
      <c r="F286" s="482"/>
    </row>
    <row r="287" spans="2:6" ht="12.75">
      <c r="B287" s="482"/>
      <c r="C287" s="482"/>
      <c r="D287" s="482"/>
      <c r="E287" s="482"/>
      <c r="F287" s="482"/>
    </row>
    <row r="288" spans="2:6" ht="12.75">
      <c r="B288" s="482"/>
      <c r="C288" s="482"/>
      <c r="D288" s="482"/>
      <c r="E288" s="482"/>
      <c r="F288" s="482"/>
    </row>
    <row r="289" spans="2:6" ht="12.75">
      <c r="B289" s="482"/>
      <c r="C289" s="482"/>
      <c r="D289" s="482"/>
      <c r="E289" s="482"/>
      <c r="F289" s="482"/>
    </row>
    <row r="290" spans="2:6" ht="12.75">
      <c r="B290" s="482"/>
      <c r="C290" s="482"/>
      <c r="D290" s="482"/>
      <c r="E290" s="482"/>
      <c r="F290" s="482"/>
    </row>
    <row r="291" spans="2:6" ht="12.75">
      <c r="B291" s="482"/>
      <c r="C291" s="482"/>
      <c r="D291" s="482"/>
      <c r="E291" s="482"/>
      <c r="F291" s="482"/>
    </row>
    <row r="292" spans="2:6" ht="12.75">
      <c r="B292" s="482"/>
      <c r="C292" s="482"/>
      <c r="D292" s="482"/>
      <c r="E292" s="482"/>
      <c r="F292" s="482"/>
    </row>
    <row r="293" spans="2:6" ht="12.75">
      <c r="B293" s="482"/>
      <c r="C293" s="482"/>
      <c r="D293" s="482"/>
      <c r="E293" s="482"/>
      <c r="F293" s="482"/>
    </row>
    <row r="294" spans="2:6" ht="12.75">
      <c r="B294" s="482"/>
      <c r="C294" s="482"/>
      <c r="D294" s="482"/>
      <c r="E294" s="482"/>
      <c r="F294" s="482"/>
    </row>
    <row r="295" spans="2:6" ht="12.75">
      <c r="B295" s="482"/>
      <c r="C295" s="482"/>
      <c r="D295" s="482"/>
      <c r="E295" s="482"/>
      <c r="F295" s="482"/>
    </row>
    <row r="296" spans="2:6" ht="12.75">
      <c r="B296" s="482"/>
      <c r="C296" s="482"/>
      <c r="D296" s="482"/>
      <c r="E296" s="482"/>
      <c r="F296" s="482"/>
    </row>
    <row r="297" spans="2:6" ht="12.75">
      <c r="B297" s="482"/>
      <c r="C297" s="482"/>
      <c r="D297" s="482"/>
      <c r="E297" s="482"/>
      <c r="F297" s="482"/>
    </row>
    <row r="298" spans="2:6" ht="12.75">
      <c r="B298" s="482"/>
      <c r="C298" s="482"/>
      <c r="D298" s="482"/>
      <c r="E298" s="482"/>
      <c r="F298" s="482"/>
    </row>
    <row r="299" spans="2:6" ht="12.75">
      <c r="B299" s="482"/>
      <c r="C299" s="482"/>
      <c r="D299" s="482"/>
      <c r="E299" s="482"/>
      <c r="F299" s="482"/>
    </row>
    <row r="300" spans="2:6" ht="12.75">
      <c r="B300" s="482"/>
      <c r="C300" s="482"/>
      <c r="D300" s="482"/>
      <c r="E300" s="482"/>
      <c r="F300" s="482"/>
    </row>
    <row r="301" spans="2:6" ht="12.75">
      <c r="B301" s="482"/>
      <c r="C301" s="482"/>
      <c r="D301" s="482"/>
      <c r="E301" s="482"/>
      <c r="F301" s="482"/>
    </row>
    <row r="302" spans="2:6" ht="12.75">
      <c r="B302" s="482"/>
      <c r="C302" s="482"/>
      <c r="D302" s="482"/>
      <c r="E302" s="482"/>
      <c r="F302" s="482"/>
    </row>
    <row r="303" spans="2:6" ht="12.75">
      <c r="B303" s="482"/>
      <c r="C303" s="482"/>
      <c r="D303" s="482"/>
      <c r="E303" s="482"/>
      <c r="F303" s="482"/>
    </row>
    <row r="304" spans="2:6" ht="12.75">
      <c r="B304" s="482"/>
      <c r="C304" s="482"/>
      <c r="D304" s="482"/>
      <c r="E304" s="482"/>
      <c r="F304" s="482"/>
    </row>
    <row r="305" spans="2:6" ht="12.75">
      <c r="B305" s="482"/>
      <c r="C305" s="482"/>
      <c r="D305" s="482"/>
      <c r="E305" s="482"/>
      <c r="F305" s="482"/>
    </row>
    <row r="306" spans="2:6" ht="12.75">
      <c r="B306" s="482"/>
      <c r="C306" s="482"/>
      <c r="D306" s="482"/>
      <c r="E306" s="482"/>
      <c r="F306" s="482"/>
    </row>
    <row r="307" spans="2:6" ht="12.75">
      <c r="B307" s="482"/>
      <c r="C307" s="482"/>
      <c r="D307" s="482"/>
      <c r="E307" s="482"/>
      <c r="F307" s="482"/>
    </row>
    <row r="308" spans="2:6" ht="12.75">
      <c r="B308" s="482"/>
      <c r="C308" s="482"/>
      <c r="D308" s="482"/>
      <c r="E308" s="482"/>
      <c r="F308" s="482"/>
    </row>
    <row r="309" spans="2:6" ht="12.75">
      <c r="B309" s="482"/>
      <c r="C309" s="482"/>
      <c r="D309" s="482"/>
      <c r="E309" s="482"/>
      <c r="F309" s="482"/>
    </row>
    <row r="310" spans="2:6" ht="12.75">
      <c r="B310" s="482"/>
      <c r="C310" s="482"/>
      <c r="D310" s="482"/>
      <c r="E310" s="482"/>
      <c r="F310" s="482"/>
    </row>
    <row r="311" spans="2:6" ht="12.75">
      <c r="B311" s="482"/>
      <c r="C311" s="482"/>
      <c r="D311" s="482"/>
      <c r="E311" s="482"/>
      <c r="F311" s="482"/>
    </row>
    <row r="312" spans="2:6" ht="12.75">
      <c r="B312" s="482"/>
      <c r="C312" s="482"/>
      <c r="D312" s="482"/>
      <c r="E312" s="482"/>
      <c r="F312" s="482"/>
    </row>
    <row r="313" spans="2:6" ht="12.75">
      <c r="B313" s="482"/>
      <c r="C313" s="482"/>
      <c r="D313" s="482"/>
      <c r="E313" s="482"/>
      <c r="F313" s="482"/>
    </row>
    <row r="314" spans="2:6" ht="12.75">
      <c r="B314" s="482"/>
      <c r="C314" s="482"/>
      <c r="D314" s="482"/>
      <c r="E314" s="482"/>
      <c r="F314" s="482"/>
    </row>
    <row r="315" spans="2:6" ht="12.75">
      <c r="B315" s="482"/>
      <c r="C315" s="482"/>
      <c r="D315" s="482"/>
      <c r="E315" s="482"/>
      <c r="F315" s="482"/>
    </row>
    <row r="316" spans="2:6" ht="12.75">
      <c r="B316" s="482"/>
      <c r="C316" s="482"/>
      <c r="D316" s="482"/>
      <c r="E316" s="482"/>
      <c r="F316" s="482"/>
    </row>
    <row r="317" spans="2:6" ht="12.75">
      <c r="B317" s="482"/>
      <c r="C317" s="482"/>
      <c r="D317" s="482"/>
      <c r="E317" s="482"/>
      <c r="F317" s="482"/>
    </row>
    <row r="318" spans="2:6" ht="12.75">
      <c r="B318" s="482"/>
      <c r="C318" s="482"/>
      <c r="D318" s="482"/>
      <c r="E318" s="482"/>
      <c r="F318" s="482"/>
    </row>
    <row r="319" spans="2:6" ht="12.75">
      <c r="B319" s="482"/>
      <c r="C319" s="482"/>
      <c r="D319" s="482"/>
      <c r="E319" s="482"/>
      <c r="F319" s="482"/>
    </row>
    <row r="320" spans="2:6" ht="12.75">
      <c r="B320" s="482"/>
      <c r="C320" s="482"/>
      <c r="D320" s="482"/>
      <c r="E320" s="482"/>
      <c r="F320" s="482"/>
    </row>
    <row r="321" spans="2:6" ht="12.75">
      <c r="B321" s="482"/>
      <c r="C321" s="482"/>
      <c r="D321" s="482"/>
      <c r="E321" s="482"/>
      <c r="F321" s="482"/>
    </row>
    <row r="322" spans="2:6" ht="12.75">
      <c r="B322" s="482"/>
      <c r="C322" s="482"/>
      <c r="D322" s="482"/>
      <c r="E322" s="482"/>
      <c r="F322" s="482"/>
    </row>
    <row r="323" spans="2:6" ht="12.75">
      <c r="B323" s="482"/>
      <c r="C323" s="482"/>
      <c r="D323" s="482"/>
      <c r="E323" s="482"/>
      <c r="F323" s="482"/>
    </row>
    <row r="324" spans="2:6" ht="12.75">
      <c r="B324" s="482"/>
      <c r="C324" s="482"/>
      <c r="D324" s="482"/>
      <c r="E324" s="482"/>
      <c r="F324" s="482"/>
    </row>
    <row r="325" spans="2:6" ht="12.75">
      <c r="B325" s="482"/>
      <c r="C325" s="482"/>
      <c r="D325" s="482"/>
      <c r="E325" s="482"/>
      <c r="F325" s="482"/>
    </row>
    <row r="326" spans="2:6" ht="12.75">
      <c r="B326" s="482"/>
      <c r="C326" s="482"/>
      <c r="D326" s="482"/>
      <c r="E326" s="482"/>
      <c r="F326" s="482"/>
    </row>
    <row r="327" spans="2:6" ht="12.75">
      <c r="B327" s="482"/>
      <c r="C327" s="482"/>
      <c r="D327" s="482"/>
      <c r="E327" s="482"/>
      <c r="F327" s="482"/>
    </row>
    <row r="328" spans="2:6" ht="12.75">
      <c r="B328" s="482"/>
      <c r="C328" s="482"/>
      <c r="D328" s="482"/>
      <c r="E328" s="482"/>
      <c r="F328" s="482"/>
    </row>
    <row r="329" spans="2:6" ht="12.75">
      <c r="B329" s="482"/>
      <c r="C329" s="482"/>
      <c r="D329" s="482"/>
      <c r="E329" s="482"/>
      <c r="F329" s="482"/>
    </row>
    <row r="330" spans="2:6" ht="12.75">
      <c r="B330" s="482"/>
      <c r="C330" s="482"/>
      <c r="D330" s="482"/>
      <c r="E330" s="482"/>
      <c r="F330" s="482"/>
    </row>
    <row r="331" spans="2:6" ht="12.75">
      <c r="B331" s="482"/>
      <c r="C331" s="482"/>
      <c r="D331" s="482"/>
      <c r="E331" s="482"/>
      <c r="F331" s="482"/>
    </row>
    <row r="332" spans="2:6" ht="12.75">
      <c r="B332" s="482"/>
      <c r="C332" s="482"/>
      <c r="D332" s="482"/>
      <c r="E332" s="482"/>
      <c r="F332" s="482"/>
    </row>
    <row r="333" spans="2:6" ht="12.75">
      <c r="B333" s="482"/>
      <c r="C333" s="482"/>
      <c r="D333" s="482"/>
      <c r="E333" s="482"/>
      <c r="F333" s="482"/>
    </row>
    <row r="334" spans="2:6" ht="12.75">
      <c r="B334" s="482"/>
      <c r="C334" s="482"/>
      <c r="D334" s="482"/>
      <c r="E334" s="482"/>
      <c r="F334" s="482"/>
    </row>
    <row r="335" spans="2:6" ht="12.75">
      <c r="B335" s="482"/>
      <c r="C335" s="482"/>
      <c r="D335" s="482"/>
      <c r="E335" s="482"/>
      <c r="F335" s="482"/>
    </row>
    <row r="336" spans="2:6" ht="12.75">
      <c r="B336" s="482"/>
      <c r="C336" s="482"/>
      <c r="D336" s="482"/>
      <c r="E336" s="482"/>
      <c r="F336" s="482"/>
    </row>
    <row r="337" spans="2:6" ht="12.75">
      <c r="B337" s="482"/>
      <c r="C337" s="482"/>
      <c r="D337" s="482"/>
      <c r="E337" s="482"/>
      <c r="F337" s="482"/>
    </row>
    <row r="338" spans="2:6" ht="12.75">
      <c r="B338" s="482"/>
      <c r="C338" s="482"/>
      <c r="D338" s="482"/>
      <c r="E338" s="482"/>
      <c r="F338" s="482"/>
    </row>
    <row r="339" spans="2:6" ht="12.75">
      <c r="B339" s="482"/>
      <c r="C339" s="482"/>
      <c r="D339" s="482"/>
      <c r="E339" s="482"/>
      <c r="F339" s="482"/>
    </row>
    <row r="340" spans="2:6" ht="12.75">
      <c r="B340" s="482"/>
      <c r="C340" s="482"/>
      <c r="D340" s="482"/>
      <c r="E340" s="482"/>
      <c r="F340" s="482"/>
    </row>
    <row r="341" spans="2:6" ht="12.75">
      <c r="B341" s="482"/>
      <c r="C341" s="482"/>
      <c r="D341" s="482"/>
      <c r="E341" s="482"/>
      <c r="F341" s="482"/>
    </row>
    <row r="342" spans="2:6" ht="12.75">
      <c r="B342" s="482"/>
      <c r="C342" s="482"/>
      <c r="D342" s="482"/>
      <c r="E342" s="482"/>
      <c r="F342" s="482"/>
    </row>
    <row r="343" spans="2:6" ht="12.75">
      <c r="B343" s="482"/>
      <c r="C343" s="482"/>
      <c r="D343" s="482"/>
      <c r="E343" s="482"/>
      <c r="F343" s="482"/>
    </row>
    <row r="344" spans="2:6" ht="12.75">
      <c r="B344" s="482"/>
      <c r="C344" s="482"/>
      <c r="D344" s="482"/>
      <c r="E344" s="482"/>
      <c r="F344" s="482"/>
    </row>
    <row r="345" spans="2:6" ht="12.75">
      <c r="B345" s="482"/>
      <c r="C345" s="482"/>
      <c r="D345" s="482"/>
      <c r="E345" s="482"/>
      <c r="F345" s="482"/>
    </row>
    <row r="346" spans="2:6" ht="12.75">
      <c r="B346" s="482"/>
      <c r="C346" s="482"/>
      <c r="D346" s="482"/>
      <c r="E346" s="482"/>
      <c r="F346" s="482"/>
    </row>
    <row r="347" spans="2:6" ht="12.75">
      <c r="B347" s="482"/>
      <c r="C347" s="482"/>
      <c r="D347" s="482"/>
      <c r="E347" s="482"/>
      <c r="F347" s="482"/>
    </row>
    <row r="348" spans="2:6" ht="12.75">
      <c r="B348" s="482"/>
      <c r="C348" s="482"/>
      <c r="D348" s="482"/>
      <c r="E348" s="482"/>
      <c r="F348" s="482"/>
    </row>
    <row r="349" spans="2:6" ht="12.75">
      <c r="B349" s="482"/>
      <c r="C349" s="482"/>
      <c r="D349" s="482"/>
      <c r="E349" s="482"/>
      <c r="F349" s="482"/>
    </row>
    <row r="350" spans="2:6" ht="12.75">
      <c r="B350" s="482"/>
      <c r="C350" s="482"/>
      <c r="D350" s="482"/>
      <c r="E350" s="482"/>
      <c r="F350" s="482"/>
    </row>
    <row r="351" spans="2:6" ht="12.75">
      <c r="B351" s="482"/>
      <c r="C351" s="482"/>
      <c r="D351" s="482"/>
      <c r="E351" s="482"/>
      <c r="F351" s="482"/>
    </row>
    <row r="352" spans="2:6" ht="12.75">
      <c r="B352" s="482"/>
      <c r="C352" s="482"/>
      <c r="D352" s="482"/>
      <c r="E352" s="482"/>
      <c r="F352" s="482"/>
    </row>
    <row r="353" spans="2:6" ht="12.75">
      <c r="B353" s="482"/>
      <c r="C353" s="482"/>
      <c r="D353" s="482"/>
      <c r="E353" s="482"/>
      <c r="F353" s="482"/>
    </row>
    <row r="354" spans="2:6" ht="12.75">
      <c r="B354" s="482"/>
      <c r="C354" s="482"/>
      <c r="D354" s="482"/>
      <c r="E354" s="482"/>
      <c r="F354" s="482"/>
    </row>
    <row r="355" spans="2:6" ht="12.75">
      <c r="B355" s="482"/>
      <c r="C355" s="482"/>
      <c r="D355" s="482"/>
      <c r="E355" s="482"/>
      <c r="F355" s="482"/>
    </row>
    <row r="356" spans="2:6" ht="12.75">
      <c r="B356" s="482"/>
      <c r="C356" s="482"/>
      <c r="D356" s="482"/>
      <c r="E356" s="482"/>
      <c r="F356" s="482"/>
    </row>
    <row r="357" spans="2:6" ht="12.75">
      <c r="B357" s="482"/>
      <c r="C357" s="482"/>
      <c r="D357" s="482"/>
      <c r="E357" s="482"/>
      <c r="F357" s="482"/>
    </row>
    <row r="358" spans="2:6" ht="12.75">
      <c r="B358" s="482"/>
      <c r="C358" s="482"/>
      <c r="D358" s="482"/>
      <c r="E358" s="482"/>
      <c r="F358" s="482"/>
    </row>
    <row r="359" spans="2:6" ht="12.75">
      <c r="B359" s="482"/>
      <c r="C359" s="482"/>
      <c r="D359" s="482"/>
      <c r="E359" s="482"/>
      <c r="F359" s="482"/>
    </row>
    <row r="360" spans="2:6" ht="12.75">
      <c r="B360" s="482"/>
      <c r="C360" s="482"/>
      <c r="D360" s="482"/>
      <c r="E360" s="482"/>
      <c r="F360" s="482"/>
    </row>
    <row r="361" spans="2:6" ht="12.75">
      <c r="B361" s="482"/>
      <c r="C361" s="482"/>
      <c r="D361" s="482"/>
      <c r="E361" s="482"/>
      <c r="F361" s="482"/>
    </row>
    <row r="362" spans="2:6" ht="12.75">
      <c r="B362" s="482"/>
      <c r="C362" s="482"/>
      <c r="D362" s="482"/>
      <c r="E362" s="482"/>
      <c r="F362" s="482"/>
    </row>
    <row r="363" spans="2:6" ht="12.75">
      <c r="B363" s="482"/>
      <c r="C363" s="482"/>
      <c r="D363" s="482"/>
      <c r="E363" s="482"/>
      <c r="F363" s="482"/>
    </row>
    <row r="364" spans="2:6" ht="12.75">
      <c r="B364" s="482"/>
      <c r="C364" s="482"/>
      <c r="D364" s="482"/>
      <c r="E364" s="482"/>
      <c r="F364" s="482"/>
    </row>
    <row r="365" spans="2:6" ht="12.75">
      <c r="B365" s="482"/>
      <c r="C365" s="482"/>
      <c r="D365" s="482"/>
      <c r="E365" s="482"/>
      <c r="F365" s="482"/>
    </row>
    <row r="366" spans="2:6" ht="12.75">
      <c r="B366" s="482"/>
      <c r="C366" s="482"/>
      <c r="D366" s="482"/>
      <c r="E366" s="482"/>
      <c r="F366" s="482"/>
    </row>
    <row r="367" spans="2:6" ht="12.75">
      <c r="B367" s="482"/>
      <c r="C367" s="482"/>
      <c r="D367" s="482"/>
      <c r="E367" s="482"/>
      <c r="F367" s="482"/>
    </row>
    <row r="368" spans="2:6" ht="12.75">
      <c r="B368" s="482"/>
      <c r="C368" s="482"/>
      <c r="D368" s="482"/>
      <c r="E368" s="482"/>
      <c r="F368" s="482"/>
    </row>
    <row r="369" spans="2:6" ht="12.75">
      <c r="B369" s="482"/>
      <c r="C369" s="482"/>
      <c r="D369" s="482"/>
      <c r="E369" s="482"/>
      <c r="F369" s="482"/>
    </row>
    <row r="370" spans="2:6" ht="12.75">
      <c r="B370" s="482"/>
      <c r="C370" s="482"/>
      <c r="D370" s="482"/>
      <c r="E370" s="482"/>
      <c r="F370" s="482"/>
    </row>
    <row r="371" spans="2:6" ht="12.75">
      <c r="B371" s="482"/>
      <c r="C371" s="482"/>
      <c r="D371" s="482"/>
      <c r="E371" s="482"/>
      <c r="F371" s="482"/>
    </row>
    <row r="372" spans="2:6" ht="12.75">
      <c r="B372" s="482"/>
      <c r="C372" s="482"/>
      <c r="D372" s="482"/>
      <c r="E372" s="482"/>
      <c r="F372" s="482"/>
    </row>
    <row r="373" spans="2:6" ht="12.75">
      <c r="B373" s="482"/>
      <c r="C373" s="482"/>
      <c r="D373" s="482"/>
      <c r="E373" s="482"/>
      <c r="F373" s="482"/>
    </row>
    <row r="374" spans="2:6" ht="12.75">
      <c r="B374" s="482"/>
      <c r="C374" s="482"/>
      <c r="D374" s="482"/>
      <c r="E374" s="482"/>
      <c r="F374" s="482"/>
    </row>
    <row r="375" spans="2:6" ht="12.75">
      <c r="B375" s="482"/>
      <c r="C375" s="482"/>
      <c r="D375" s="482"/>
      <c r="E375" s="482"/>
      <c r="F375" s="482"/>
    </row>
    <row r="376" spans="2:6" ht="12.75">
      <c r="B376" s="482"/>
      <c r="C376" s="482"/>
      <c r="D376" s="482"/>
      <c r="E376" s="482"/>
      <c r="F376" s="482"/>
    </row>
    <row r="377" spans="2:6" ht="12.75">
      <c r="B377" s="482"/>
      <c r="C377" s="482"/>
      <c r="D377" s="482"/>
      <c r="E377" s="482"/>
      <c r="F377" s="482"/>
    </row>
    <row r="378" spans="2:6" ht="12.75">
      <c r="B378" s="482"/>
      <c r="C378" s="482"/>
      <c r="D378" s="482"/>
      <c r="E378" s="482"/>
      <c r="F378" s="482"/>
    </row>
    <row r="379" spans="2:6" ht="12.75">
      <c r="B379" s="482"/>
      <c r="C379" s="482"/>
      <c r="D379" s="482"/>
      <c r="E379" s="482"/>
      <c r="F379" s="482"/>
    </row>
    <row r="380" spans="2:6" ht="12.75">
      <c r="B380" s="482"/>
      <c r="C380" s="482"/>
      <c r="D380" s="482"/>
      <c r="E380" s="482"/>
      <c r="F380" s="482"/>
    </row>
    <row r="381" spans="2:6" ht="12.75">
      <c r="B381" s="482"/>
      <c r="C381" s="482"/>
      <c r="D381" s="482"/>
      <c r="E381" s="482"/>
      <c r="F381" s="482"/>
    </row>
    <row r="382" spans="2:6" ht="12.75">
      <c r="B382" s="482"/>
      <c r="C382" s="482"/>
      <c r="D382" s="482"/>
      <c r="E382" s="482"/>
      <c r="F382" s="482"/>
    </row>
    <row r="383" spans="2:6" ht="12.75">
      <c r="B383" s="482"/>
      <c r="C383" s="482"/>
      <c r="D383" s="482"/>
      <c r="E383" s="482"/>
      <c r="F383" s="482"/>
    </row>
    <row r="384" spans="2:6" ht="12.75">
      <c r="B384" s="482"/>
      <c r="C384" s="482"/>
      <c r="D384" s="482"/>
      <c r="E384" s="482"/>
      <c r="F384" s="482"/>
    </row>
    <row r="385" spans="2:6" ht="12.75">
      <c r="B385" s="482"/>
      <c r="C385" s="482"/>
      <c r="D385" s="482"/>
      <c r="E385" s="482"/>
      <c r="F385" s="482"/>
    </row>
    <row r="386" spans="2:6" ht="12.75">
      <c r="B386" s="482"/>
      <c r="C386" s="482"/>
      <c r="D386" s="482"/>
      <c r="E386" s="482"/>
      <c r="F386" s="482"/>
    </row>
    <row r="387" spans="2:6" ht="12.75">
      <c r="B387" s="482"/>
      <c r="C387" s="482"/>
      <c r="D387" s="482"/>
      <c r="E387" s="482"/>
      <c r="F387" s="482"/>
    </row>
    <row r="388" spans="2:6" ht="12.75">
      <c r="B388" s="482"/>
      <c r="C388" s="482"/>
      <c r="D388" s="482"/>
      <c r="E388" s="482"/>
      <c r="F388" s="482"/>
    </row>
    <row r="389" spans="2:6" ht="12.75">
      <c r="B389" s="482"/>
      <c r="C389" s="482"/>
      <c r="D389" s="482"/>
      <c r="E389" s="482"/>
      <c r="F389" s="482"/>
    </row>
    <row r="390" spans="2:6" ht="12.75">
      <c r="B390" s="482"/>
      <c r="C390" s="482"/>
      <c r="D390" s="482"/>
      <c r="E390" s="482"/>
      <c r="F390" s="482"/>
    </row>
    <row r="391" spans="2:6" ht="12.75">
      <c r="B391" s="482"/>
      <c r="C391" s="482"/>
      <c r="D391" s="482"/>
      <c r="E391" s="482"/>
      <c r="F391" s="482"/>
    </row>
    <row r="392" spans="2:6" ht="12.75">
      <c r="B392" s="482"/>
      <c r="C392" s="482"/>
      <c r="D392" s="482"/>
      <c r="E392" s="482"/>
      <c r="F392" s="482"/>
    </row>
    <row r="393" spans="2:6" ht="12.75">
      <c r="B393" s="482"/>
      <c r="C393" s="482"/>
      <c r="D393" s="482"/>
      <c r="E393" s="482"/>
      <c r="F393" s="482"/>
    </row>
    <row r="394" spans="2:6" ht="12.75">
      <c r="B394" s="482"/>
      <c r="C394" s="482"/>
      <c r="D394" s="482"/>
      <c r="E394" s="482"/>
      <c r="F394" s="482"/>
    </row>
    <row r="395" spans="2:6" ht="12.75">
      <c r="B395" s="482"/>
      <c r="C395" s="482"/>
      <c r="D395" s="482"/>
      <c r="E395" s="482"/>
      <c r="F395" s="482"/>
    </row>
    <row r="396" spans="2:6" ht="12.75">
      <c r="B396" s="482"/>
      <c r="C396" s="482"/>
      <c r="D396" s="482"/>
      <c r="E396" s="482"/>
      <c r="F396" s="482"/>
    </row>
    <row r="397" spans="2:6" ht="12.75">
      <c r="B397" s="482"/>
      <c r="C397" s="482"/>
      <c r="D397" s="482"/>
      <c r="E397" s="482"/>
      <c r="F397" s="482"/>
    </row>
    <row r="398" spans="2:6" ht="12.75">
      <c r="B398" s="482"/>
      <c r="C398" s="482"/>
      <c r="D398" s="482"/>
      <c r="E398" s="482"/>
      <c r="F398" s="482"/>
    </row>
    <row r="399" spans="2:6" ht="12.75">
      <c r="B399" s="482"/>
      <c r="C399" s="482"/>
      <c r="D399" s="482"/>
      <c r="E399" s="482"/>
      <c r="F399" s="482"/>
    </row>
    <row r="400" spans="2:6" ht="12.75">
      <c r="B400" s="482"/>
      <c r="C400" s="482"/>
      <c r="D400" s="482"/>
      <c r="E400" s="482"/>
      <c r="F400" s="482"/>
    </row>
    <row r="401" spans="2:6" ht="12.75">
      <c r="B401" s="482"/>
      <c r="C401" s="482"/>
      <c r="D401" s="482"/>
      <c r="E401" s="482"/>
      <c r="F401" s="482"/>
    </row>
    <row r="402" spans="2:6" ht="12.75">
      <c r="B402" s="482"/>
      <c r="C402" s="482"/>
      <c r="D402" s="482"/>
      <c r="E402" s="482"/>
      <c r="F402" s="482"/>
    </row>
    <row r="403" spans="2:6" ht="12.75">
      <c r="B403" s="482"/>
      <c r="C403" s="482"/>
      <c r="D403" s="482"/>
      <c r="E403" s="482"/>
      <c r="F403" s="482"/>
    </row>
    <row r="404" spans="2:6" ht="12.75">
      <c r="B404" s="482"/>
      <c r="C404" s="482"/>
      <c r="D404" s="482"/>
      <c r="E404" s="482"/>
      <c r="F404" s="482"/>
    </row>
    <row r="405" spans="2:6" ht="12.75">
      <c r="B405" s="482"/>
      <c r="C405" s="482"/>
      <c r="D405" s="482"/>
      <c r="E405" s="482"/>
      <c r="F405" s="482"/>
    </row>
    <row r="406" spans="2:6" ht="12.75">
      <c r="B406" s="482"/>
      <c r="C406" s="482"/>
      <c r="D406" s="482"/>
      <c r="E406" s="482"/>
      <c r="F406" s="482"/>
    </row>
    <row r="407" spans="2:6" ht="12.75">
      <c r="B407" s="482"/>
      <c r="C407" s="482"/>
      <c r="D407" s="482"/>
      <c r="E407" s="482"/>
      <c r="F407" s="482"/>
    </row>
    <row r="408" spans="2:6" ht="12.75">
      <c r="B408" s="482"/>
      <c r="C408" s="482"/>
      <c r="D408" s="482"/>
      <c r="E408" s="482"/>
      <c r="F408" s="482"/>
    </row>
    <row r="409" spans="2:6" ht="12.75">
      <c r="B409" s="482"/>
      <c r="C409" s="482"/>
      <c r="D409" s="482"/>
      <c r="E409" s="482"/>
      <c r="F409" s="482"/>
    </row>
    <row r="410" spans="2:6" ht="12.75">
      <c r="B410" s="482"/>
      <c r="C410" s="482"/>
      <c r="D410" s="482"/>
      <c r="E410" s="482"/>
      <c r="F410" s="482"/>
    </row>
    <row r="411" spans="2:6" ht="12.75">
      <c r="B411" s="482"/>
      <c r="C411" s="482"/>
      <c r="D411" s="482"/>
      <c r="E411" s="482"/>
      <c r="F411" s="482"/>
    </row>
    <row r="412" spans="2:6" ht="12.75">
      <c r="B412" s="482"/>
      <c r="C412" s="482"/>
      <c r="D412" s="482"/>
      <c r="E412" s="482"/>
      <c r="F412" s="482"/>
    </row>
    <row r="413" spans="2:6" ht="12.75">
      <c r="B413" s="482"/>
      <c r="C413" s="482"/>
      <c r="D413" s="482"/>
      <c r="E413" s="482"/>
      <c r="F413" s="482"/>
    </row>
    <row r="414" spans="2:6" ht="12.75">
      <c r="B414" s="482"/>
      <c r="C414" s="482"/>
      <c r="D414" s="482"/>
      <c r="E414" s="482"/>
      <c r="F414" s="482"/>
    </row>
    <row r="415" spans="2:6" ht="12.75">
      <c r="B415" s="482"/>
      <c r="C415" s="482"/>
      <c r="D415" s="482"/>
      <c r="E415" s="482"/>
      <c r="F415" s="482"/>
    </row>
    <row r="416" spans="2:6" ht="12.75">
      <c r="B416" s="482"/>
      <c r="C416" s="482"/>
      <c r="D416" s="482"/>
      <c r="E416" s="482"/>
      <c r="F416" s="482"/>
    </row>
    <row r="417" spans="2:6" ht="12.75">
      <c r="B417" s="482"/>
      <c r="C417" s="482"/>
      <c r="D417" s="482"/>
      <c r="E417" s="482"/>
      <c r="F417" s="482"/>
    </row>
    <row r="418" spans="2:6" ht="12.75">
      <c r="B418" s="482"/>
      <c r="C418" s="482"/>
      <c r="D418" s="482"/>
      <c r="E418" s="482"/>
      <c r="F418" s="482"/>
    </row>
    <row r="419" spans="2:6" ht="12.75">
      <c r="B419" s="482"/>
      <c r="C419" s="482"/>
      <c r="D419" s="482"/>
      <c r="E419" s="482"/>
      <c r="F419" s="482"/>
    </row>
    <row r="420" spans="2:6" ht="12.75">
      <c r="B420" s="482"/>
      <c r="C420" s="482"/>
      <c r="D420" s="482"/>
      <c r="E420" s="482"/>
      <c r="F420" s="482"/>
    </row>
    <row r="421" spans="2:6" ht="12.75">
      <c r="B421" s="482"/>
      <c r="C421" s="482"/>
      <c r="D421" s="482"/>
      <c r="E421" s="482"/>
      <c r="F421" s="482"/>
    </row>
    <row r="422" spans="2:6" ht="12.75">
      <c r="B422" s="482"/>
      <c r="C422" s="482"/>
      <c r="D422" s="482"/>
      <c r="E422" s="482"/>
      <c r="F422" s="482"/>
    </row>
    <row r="423" spans="2:6" ht="12.75">
      <c r="B423" s="482"/>
      <c r="C423" s="482"/>
      <c r="D423" s="482"/>
      <c r="E423" s="482"/>
      <c r="F423" s="482"/>
    </row>
    <row r="424" spans="2:6" ht="12.75">
      <c r="B424" s="482"/>
      <c r="C424" s="482"/>
      <c r="D424" s="482"/>
      <c r="E424" s="482"/>
      <c r="F424" s="482"/>
    </row>
    <row r="425" spans="2:6" ht="12.75">
      <c r="B425" s="482"/>
      <c r="C425" s="482"/>
      <c r="D425" s="482"/>
      <c r="E425" s="482"/>
      <c r="F425" s="482"/>
    </row>
    <row r="426" spans="2:6" ht="12.75">
      <c r="B426" s="482"/>
      <c r="C426" s="482"/>
      <c r="D426" s="482"/>
      <c r="E426" s="482"/>
      <c r="F426" s="482"/>
    </row>
    <row r="427" spans="2:6" ht="12.75">
      <c r="B427" s="482"/>
      <c r="C427" s="482"/>
      <c r="D427" s="482"/>
      <c r="E427" s="482"/>
      <c r="F427" s="482"/>
    </row>
    <row r="428" spans="2:6" ht="12.75">
      <c r="B428" s="482"/>
      <c r="C428" s="482"/>
      <c r="D428" s="482"/>
      <c r="E428" s="482"/>
      <c r="F428" s="482"/>
    </row>
    <row r="429" spans="2:6" ht="12.75">
      <c r="B429" s="482"/>
      <c r="C429" s="482"/>
      <c r="D429" s="482"/>
      <c r="E429" s="482"/>
      <c r="F429" s="482"/>
    </row>
    <row r="430" spans="2:6" ht="12.75">
      <c r="B430" s="482"/>
      <c r="C430" s="482"/>
      <c r="D430" s="482"/>
      <c r="E430" s="482"/>
      <c r="F430" s="482"/>
    </row>
    <row r="431" spans="2:6" ht="12.75">
      <c r="B431" s="482"/>
      <c r="C431" s="482"/>
      <c r="D431" s="482"/>
      <c r="E431" s="482"/>
      <c r="F431" s="482"/>
    </row>
    <row r="432" spans="2:6" ht="12.75">
      <c r="B432" s="482"/>
      <c r="C432" s="482"/>
      <c r="D432" s="482"/>
      <c r="E432" s="482"/>
      <c r="F432" s="482"/>
    </row>
    <row r="433" spans="2:6" ht="12.75">
      <c r="B433" s="482"/>
      <c r="C433" s="482"/>
      <c r="D433" s="482"/>
      <c r="E433" s="482"/>
      <c r="F433" s="482"/>
    </row>
    <row r="434" spans="2:6" ht="12.75">
      <c r="B434" s="482"/>
      <c r="C434" s="482"/>
      <c r="D434" s="482"/>
      <c r="E434" s="482"/>
      <c r="F434" s="482"/>
    </row>
    <row r="435" spans="2:6" ht="12.75">
      <c r="B435" s="482"/>
      <c r="C435" s="482"/>
      <c r="D435" s="482"/>
      <c r="E435" s="482"/>
      <c r="F435" s="482"/>
    </row>
    <row r="436" spans="2:6" ht="12.75">
      <c r="B436" s="482"/>
      <c r="C436" s="482"/>
      <c r="D436" s="482"/>
      <c r="E436" s="482"/>
      <c r="F436" s="482"/>
    </row>
    <row r="437" spans="2:6" ht="12.75">
      <c r="B437" s="482"/>
      <c r="C437" s="482"/>
      <c r="D437" s="482"/>
      <c r="E437" s="482"/>
      <c r="F437" s="482"/>
    </row>
    <row r="438" spans="2:6" ht="12.75">
      <c r="B438" s="482"/>
      <c r="C438" s="482"/>
      <c r="D438" s="482"/>
      <c r="E438" s="482"/>
      <c r="F438" s="482"/>
    </row>
    <row r="439" spans="2:6" ht="12.75">
      <c r="B439" s="482"/>
      <c r="C439" s="482"/>
      <c r="D439" s="482"/>
      <c r="E439" s="482"/>
      <c r="F439" s="482"/>
    </row>
    <row r="440" spans="2:6" ht="12.75">
      <c r="B440" s="482"/>
      <c r="C440" s="482"/>
      <c r="D440" s="482"/>
      <c r="E440" s="482"/>
      <c r="F440" s="482"/>
    </row>
    <row r="441" spans="2:6" ht="12.75">
      <c r="B441" s="482"/>
      <c r="C441" s="482"/>
      <c r="D441" s="482"/>
      <c r="E441" s="482"/>
      <c r="F441" s="482"/>
    </row>
    <row r="442" spans="2:6" ht="12.75">
      <c r="B442" s="482"/>
      <c r="C442" s="482"/>
      <c r="D442" s="482"/>
      <c r="E442" s="482"/>
      <c r="F442" s="482"/>
    </row>
    <row r="443" spans="2:6" ht="12.75">
      <c r="B443" s="482"/>
      <c r="C443" s="482"/>
      <c r="D443" s="482"/>
      <c r="E443" s="482"/>
      <c r="F443" s="482"/>
    </row>
    <row r="444" spans="2:6" ht="12.75">
      <c r="B444" s="482"/>
      <c r="C444" s="482"/>
      <c r="D444" s="482"/>
      <c r="E444" s="482"/>
      <c r="F444" s="482"/>
    </row>
    <row r="445" spans="2:6" ht="12.75">
      <c r="B445" s="482"/>
      <c r="C445" s="482"/>
      <c r="D445" s="482"/>
      <c r="E445" s="482"/>
      <c r="F445" s="482"/>
    </row>
    <row r="446" spans="2:6" ht="12.75">
      <c r="B446" s="482"/>
      <c r="C446" s="482"/>
      <c r="D446" s="482"/>
      <c r="E446" s="482"/>
      <c r="F446" s="482"/>
    </row>
    <row r="447" spans="2:6" ht="12.75">
      <c r="B447" s="482"/>
      <c r="C447" s="482"/>
      <c r="D447" s="482"/>
      <c r="E447" s="482"/>
      <c r="F447" s="482"/>
    </row>
    <row r="448" spans="2:6" ht="12.75">
      <c r="B448" s="482"/>
      <c r="C448" s="482"/>
      <c r="D448" s="482"/>
      <c r="E448" s="482"/>
      <c r="F448" s="482"/>
    </row>
    <row r="449" spans="2:6" ht="12.75">
      <c r="B449" s="482"/>
      <c r="C449" s="482"/>
      <c r="D449" s="482"/>
      <c r="E449" s="482"/>
      <c r="F449" s="482"/>
    </row>
    <row r="450" spans="2:6" ht="12.75">
      <c r="B450" s="482"/>
      <c r="C450" s="482"/>
      <c r="D450" s="482"/>
      <c r="E450" s="482"/>
      <c r="F450" s="482"/>
    </row>
    <row r="451" spans="2:6" ht="12.75">
      <c r="B451" s="482"/>
      <c r="C451" s="482"/>
      <c r="D451" s="482"/>
      <c r="E451" s="482"/>
      <c r="F451" s="482"/>
    </row>
    <row r="452" spans="2:6" ht="12.75">
      <c r="B452" s="482"/>
      <c r="C452" s="482"/>
      <c r="D452" s="482"/>
      <c r="E452" s="482"/>
      <c r="F452" s="482"/>
    </row>
    <row r="453" spans="2:6" ht="12.75">
      <c r="B453" s="482"/>
      <c r="C453" s="482"/>
      <c r="D453" s="482"/>
      <c r="E453" s="482"/>
      <c r="F453" s="482"/>
    </row>
    <row r="454" spans="2:6" ht="12.75">
      <c r="B454" s="482"/>
      <c r="C454" s="482"/>
      <c r="D454" s="482"/>
      <c r="E454" s="482"/>
      <c r="F454" s="482"/>
    </row>
    <row r="455" spans="2:6" ht="12.75">
      <c r="B455" s="482"/>
      <c r="C455" s="482"/>
      <c r="D455" s="482"/>
      <c r="E455" s="482"/>
      <c r="F455" s="482"/>
    </row>
    <row r="456" spans="2:6" ht="12.75">
      <c r="B456" s="482"/>
      <c r="C456" s="482"/>
      <c r="D456" s="482"/>
      <c r="E456" s="482"/>
      <c r="F456" s="482"/>
    </row>
    <row r="457" spans="2:6" ht="12.75">
      <c r="B457" s="482"/>
      <c r="C457" s="482"/>
      <c r="D457" s="482"/>
      <c r="E457" s="482"/>
      <c r="F457" s="482"/>
    </row>
    <row r="458" spans="2:6" ht="12.75">
      <c r="B458" s="482"/>
      <c r="C458" s="482"/>
      <c r="D458" s="482"/>
      <c r="E458" s="482"/>
      <c r="F458" s="482"/>
    </row>
    <row r="459" spans="2:6" ht="12.75">
      <c r="B459" s="482"/>
      <c r="C459" s="482"/>
      <c r="D459" s="482"/>
      <c r="E459" s="482"/>
      <c r="F459" s="482"/>
    </row>
    <row r="460" spans="2:6" ht="12.75">
      <c r="B460" s="482"/>
      <c r="C460" s="482"/>
      <c r="D460" s="482"/>
      <c r="E460" s="482"/>
      <c r="F460" s="482"/>
    </row>
    <row r="461" spans="2:6" ht="12.75">
      <c r="B461" s="482"/>
      <c r="C461" s="482"/>
      <c r="D461" s="482"/>
      <c r="E461" s="482"/>
      <c r="F461" s="482"/>
    </row>
    <row r="462" spans="2:6" ht="12.75">
      <c r="B462" s="482"/>
      <c r="C462" s="482"/>
      <c r="D462" s="482"/>
      <c r="E462" s="482"/>
      <c r="F462" s="482"/>
    </row>
    <row r="463" spans="2:6" ht="12.75">
      <c r="B463" s="482"/>
      <c r="C463" s="482"/>
      <c r="D463" s="482"/>
      <c r="E463" s="482"/>
      <c r="F463" s="482"/>
    </row>
    <row r="464" spans="2:6" ht="12.75">
      <c r="B464" s="482"/>
      <c r="C464" s="482"/>
      <c r="D464" s="482"/>
      <c r="E464" s="482"/>
      <c r="F464" s="482"/>
    </row>
    <row r="465" spans="2:6" ht="12.75">
      <c r="B465" s="482"/>
      <c r="C465" s="482"/>
      <c r="D465" s="482"/>
      <c r="E465" s="482"/>
      <c r="F465" s="482"/>
    </row>
    <row r="466" spans="2:6" ht="12.75">
      <c r="B466" s="482"/>
      <c r="C466" s="482"/>
      <c r="D466" s="482"/>
      <c r="E466" s="482"/>
      <c r="F466" s="482"/>
    </row>
    <row r="467" spans="2:6" ht="12.75">
      <c r="B467" s="482"/>
      <c r="C467" s="482"/>
      <c r="D467" s="482"/>
      <c r="E467" s="482"/>
      <c r="F467" s="482"/>
    </row>
    <row r="468" spans="2:6" ht="12.75">
      <c r="B468" s="482"/>
      <c r="C468" s="482"/>
      <c r="D468" s="482"/>
      <c r="E468" s="482"/>
      <c r="F468" s="482"/>
    </row>
    <row r="469" spans="2:6" ht="12.75">
      <c r="B469" s="482"/>
      <c r="C469" s="482"/>
      <c r="D469" s="482"/>
      <c r="E469" s="482"/>
      <c r="F469" s="482"/>
    </row>
    <row r="470" spans="2:6" ht="12.75">
      <c r="B470" s="482"/>
      <c r="C470" s="482"/>
      <c r="D470" s="482"/>
      <c r="E470" s="482"/>
      <c r="F470" s="482"/>
    </row>
    <row r="471" spans="2:6" ht="12.75">
      <c r="B471" s="482"/>
      <c r="C471" s="482"/>
      <c r="D471" s="482"/>
      <c r="E471" s="482"/>
      <c r="F471" s="482"/>
    </row>
    <row r="472" spans="2:6" ht="12.75">
      <c r="B472" s="482"/>
      <c r="C472" s="482"/>
      <c r="D472" s="482"/>
      <c r="E472" s="482"/>
      <c r="F472" s="482"/>
    </row>
    <row r="473" spans="2:6" ht="12.75">
      <c r="B473" s="482"/>
      <c r="C473" s="482"/>
      <c r="D473" s="482"/>
      <c r="E473" s="482"/>
      <c r="F473" s="482"/>
    </row>
    <row r="474" spans="2:6" ht="12.75">
      <c r="B474" s="482"/>
      <c r="C474" s="482"/>
      <c r="D474" s="482"/>
      <c r="E474" s="482"/>
      <c r="F474" s="482"/>
    </row>
    <row r="475" spans="2:6" ht="12.75">
      <c r="B475" s="482"/>
      <c r="C475" s="482"/>
      <c r="D475" s="482"/>
      <c r="E475" s="482"/>
      <c r="F475" s="482"/>
    </row>
    <row r="476" spans="2:6" ht="12.75">
      <c r="B476" s="482"/>
      <c r="C476" s="482"/>
      <c r="D476" s="482"/>
      <c r="E476" s="482"/>
      <c r="F476" s="482"/>
    </row>
    <row r="477" spans="2:6" ht="12.75">
      <c r="B477" s="482"/>
      <c r="C477" s="482"/>
      <c r="D477" s="482"/>
      <c r="E477" s="482"/>
      <c r="F477" s="482"/>
    </row>
    <row r="478" spans="2:6" ht="12.75">
      <c r="B478" s="482"/>
      <c r="C478" s="482"/>
      <c r="D478" s="482"/>
      <c r="E478" s="482"/>
      <c r="F478" s="482"/>
    </row>
    <row r="479" spans="2:6" ht="12.75">
      <c r="B479" s="482"/>
      <c r="C479" s="482"/>
      <c r="D479" s="482"/>
      <c r="E479" s="482"/>
      <c r="F479" s="482"/>
    </row>
    <row r="480" spans="2:6" ht="12.75">
      <c r="B480" s="482"/>
      <c r="C480" s="482"/>
      <c r="D480" s="482"/>
      <c r="E480" s="482"/>
      <c r="F480" s="482"/>
    </row>
    <row r="481" spans="2:6" ht="12.75">
      <c r="B481" s="482"/>
      <c r="C481" s="482"/>
      <c r="D481" s="482"/>
      <c r="E481" s="482"/>
      <c r="F481" s="482"/>
    </row>
    <row r="482" spans="2:6" ht="12.75">
      <c r="B482" s="482"/>
      <c r="C482" s="482"/>
      <c r="D482" s="482"/>
      <c r="E482" s="482"/>
      <c r="F482" s="482"/>
    </row>
    <row r="483" spans="2:6" ht="12.75">
      <c r="B483" s="482"/>
      <c r="C483" s="482"/>
      <c r="D483" s="482"/>
      <c r="E483" s="482"/>
      <c r="F483" s="482"/>
    </row>
    <row r="484" spans="2:6" ht="12.75">
      <c r="B484" s="482"/>
      <c r="C484" s="482"/>
      <c r="D484" s="482"/>
      <c r="E484" s="482"/>
      <c r="F484" s="482"/>
    </row>
    <row r="485" spans="2:6" ht="12.75">
      <c r="B485" s="482"/>
      <c r="C485" s="482"/>
      <c r="D485" s="482"/>
      <c r="E485" s="482"/>
      <c r="F485" s="482"/>
    </row>
    <row r="486" spans="2:6" ht="12.75">
      <c r="B486" s="482"/>
      <c r="C486" s="482"/>
      <c r="D486" s="482"/>
      <c r="E486" s="482"/>
      <c r="F486" s="482"/>
    </row>
    <row r="487" spans="2:6" ht="12.75">
      <c r="B487" s="482"/>
      <c r="C487" s="482"/>
      <c r="D487" s="482"/>
      <c r="E487" s="482"/>
      <c r="F487" s="482"/>
    </row>
    <row r="488" spans="2:6" ht="12.75">
      <c r="B488" s="482"/>
      <c r="C488" s="482"/>
      <c r="D488" s="482"/>
      <c r="E488" s="482"/>
      <c r="F488" s="482"/>
    </row>
    <row r="489" spans="2:6" ht="12.75">
      <c r="B489" s="482"/>
      <c r="C489" s="482"/>
      <c r="D489" s="482"/>
      <c r="E489" s="482"/>
      <c r="F489" s="482"/>
    </row>
    <row r="490" spans="2:6" ht="12.75">
      <c r="B490" s="482"/>
      <c r="C490" s="482"/>
      <c r="D490" s="482"/>
      <c r="E490" s="482"/>
      <c r="F490" s="482"/>
    </row>
    <row r="491" spans="2:6" ht="12.75">
      <c r="B491" s="482"/>
      <c r="C491" s="482"/>
      <c r="D491" s="482"/>
      <c r="E491" s="482"/>
      <c r="F491" s="482"/>
    </row>
    <row r="492" spans="2:6" ht="12.75">
      <c r="B492" s="482"/>
      <c r="C492" s="482"/>
      <c r="D492" s="482"/>
      <c r="E492" s="482"/>
      <c r="F492" s="482"/>
    </row>
    <row r="493" spans="2:6" ht="12.75">
      <c r="B493" s="482"/>
      <c r="C493" s="482"/>
      <c r="D493" s="482"/>
      <c r="E493" s="482"/>
      <c r="F493" s="482"/>
    </row>
    <row r="494" spans="2:6" ht="12.75">
      <c r="B494" s="482"/>
      <c r="C494" s="482"/>
      <c r="D494" s="482"/>
      <c r="E494" s="482"/>
      <c r="F494" s="482"/>
    </row>
    <row r="495" spans="2:6" ht="12.75">
      <c r="B495" s="482"/>
      <c r="C495" s="482"/>
      <c r="D495" s="482"/>
      <c r="E495" s="482"/>
      <c r="F495" s="482"/>
    </row>
    <row r="496" spans="2:6" ht="12.75">
      <c r="B496" s="482"/>
      <c r="C496" s="482"/>
      <c r="D496" s="482"/>
      <c r="E496" s="482"/>
      <c r="F496" s="482"/>
    </row>
    <row r="497" spans="2:6" ht="12.75">
      <c r="B497" s="482"/>
      <c r="C497" s="482"/>
      <c r="D497" s="482"/>
      <c r="E497" s="482"/>
      <c r="F497" s="482"/>
    </row>
    <row r="498" spans="2:6" ht="12.75">
      <c r="B498" s="482"/>
      <c r="C498" s="482"/>
      <c r="D498" s="482"/>
      <c r="E498" s="482"/>
      <c r="F498" s="482"/>
    </row>
    <row r="499" spans="2:6" ht="12.75">
      <c r="B499" s="482"/>
      <c r="C499" s="482"/>
      <c r="D499" s="482"/>
      <c r="E499" s="482"/>
      <c r="F499" s="482"/>
    </row>
    <row r="500" spans="2:6" ht="12.75">
      <c r="B500" s="482"/>
      <c r="C500" s="482"/>
      <c r="D500" s="482"/>
      <c r="E500" s="482"/>
      <c r="F500" s="482"/>
    </row>
    <row r="501" spans="2:6" ht="12.75">
      <c r="B501" s="482"/>
      <c r="C501" s="482"/>
      <c r="D501" s="482"/>
      <c r="E501" s="482"/>
      <c r="F501" s="482"/>
    </row>
    <row r="502" spans="2:6" ht="12.75">
      <c r="B502" s="482"/>
      <c r="C502" s="482"/>
      <c r="D502" s="482"/>
      <c r="E502" s="482"/>
      <c r="F502" s="482"/>
    </row>
    <row r="503" spans="2:6" ht="12.75">
      <c r="B503" s="482"/>
      <c r="C503" s="482"/>
      <c r="D503" s="482"/>
      <c r="E503" s="482"/>
      <c r="F503" s="482"/>
    </row>
    <row r="504" spans="2:6" ht="12.75">
      <c r="B504" s="482"/>
      <c r="C504" s="482"/>
      <c r="D504" s="482"/>
      <c r="E504" s="482"/>
      <c r="F504" s="482"/>
    </row>
    <row r="505" spans="2:6" ht="12.75">
      <c r="B505" s="482"/>
      <c r="C505" s="482"/>
      <c r="D505" s="482"/>
      <c r="E505" s="482"/>
      <c r="F505" s="482"/>
    </row>
    <row r="506" spans="2:6" ht="12.75">
      <c r="B506" s="482"/>
      <c r="C506" s="482"/>
      <c r="D506" s="482"/>
      <c r="E506" s="482"/>
      <c r="F506" s="482"/>
    </row>
    <row r="507" spans="2:6" ht="12.75">
      <c r="B507" s="482"/>
      <c r="C507" s="482"/>
      <c r="D507" s="482"/>
      <c r="E507" s="482"/>
      <c r="F507" s="482"/>
    </row>
    <row r="508" spans="2:6" ht="12.75">
      <c r="B508" s="482"/>
      <c r="C508" s="482"/>
      <c r="D508" s="482"/>
      <c r="E508" s="482"/>
      <c r="F508" s="482"/>
    </row>
    <row r="509" spans="2:6" ht="12.75">
      <c r="B509" s="482"/>
      <c r="C509" s="482"/>
      <c r="D509" s="482"/>
      <c r="E509" s="482"/>
      <c r="F509" s="482"/>
    </row>
    <row r="510" spans="2:6" ht="12.75">
      <c r="B510" s="482"/>
      <c r="C510" s="482"/>
      <c r="D510" s="482"/>
      <c r="E510" s="482"/>
      <c r="F510" s="482"/>
    </row>
    <row r="511" spans="2:6" ht="12.75">
      <c r="B511" s="482"/>
      <c r="C511" s="482"/>
      <c r="D511" s="482"/>
      <c r="E511" s="482"/>
      <c r="F511" s="482"/>
    </row>
    <row r="512" spans="2:6" ht="12.75">
      <c r="B512" s="482"/>
      <c r="C512" s="482"/>
      <c r="D512" s="482"/>
      <c r="E512" s="482"/>
      <c r="F512" s="482"/>
    </row>
    <row r="513" spans="2:6" ht="12.75">
      <c r="B513" s="482"/>
      <c r="C513" s="482"/>
      <c r="D513" s="482"/>
      <c r="E513" s="482"/>
      <c r="F513" s="482"/>
    </row>
    <row r="514" spans="2:6" ht="12.75">
      <c r="B514" s="482"/>
      <c r="C514" s="482"/>
      <c r="D514" s="482"/>
      <c r="E514" s="482"/>
      <c r="F514" s="482"/>
    </row>
    <row r="515" spans="2:6" ht="12.75">
      <c r="B515" s="482"/>
      <c r="C515" s="482"/>
      <c r="D515" s="482"/>
      <c r="E515" s="482"/>
      <c r="F515" s="482"/>
    </row>
    <row r="516" spans="2:6" ht="12.75">
      <c r="B516" s="482"/>
      <c r="C516" s="482"/>
      <c r="D516" s="482"/>
      <c r="E516" s="482"/>
      <c r="F516" s="482"/>
    </row>
    <row r="517" spans="2:6" ht="12.75">
      <c r="B517" s="482"/>
      <c r="C517" s="482"/>
      <c r="D517" s="482"/>
      <c r="E517" s="482"/>
      <c r="F517" s="482"/>
    </row>
    <row r="518" spans="2:6" ht="12.75">
      <c r="B518" s="482"/>
      <c r="C518" s="482"/>
      <c r="D518" s="482"/>
      <c r="E518" s="482"/>
      <c r="F518" s="482"/>
    </row>
    <row r="519" spans="2:6" ht="12.75">
      <c r="B519" s="482"/>
      <c r="C519" s="482"/>
      <c r="D519" s="482"/>
      <c r="E519" s="482"/>
      <c r="F519" s="482"/>
    </row>
    <row r="520" spans="2:6" ht="12.75">
      <c r="B520" s="482"/>
      <c r="C520" s="482"/>
      <c r="D520" s="482"/>
      <c r="E520" s="482"/>
      <c r="F520" s="482"/>
    </row>
    <row r="521" spans="2:6" ht="12.75">
      <c r="B521" s="482"/>
      <c r="C521" s="482"/>
      <c r="D521" s="482"/>
      <c r="E521" s="482"/>
      <c r="F521" s="482"/>
    </row>
    <row r="522" spans="2:6" ht="12.75">
      <c r="B522" s="482"/>
      <c r="C522" s="482"/>
      <c r="D522" s="482"/>
      <c r="E522" s="482"/>
      <c r="F522" s="482"/>
    </row>
    <row r="523" spans="2:6" ht="12.75">
      <c r="B523" s="482"/>
      <c r="C523" s="482"/>
      <c r="D523" s="482"/>
      <c r="E523" s="482"/>
      <c r="F523" s="482"/>
    </row>
    <row r="524" spans="2:6" ht="12.75">
      <c r="B524" s="482"/>
      <c r="C524" s="482"/>
      <c r="D524" s="482"/>
      <c r="E524" s="482"/>
      <c r="F524" s="482"/>
    </row>
    <row r="525" spans="2:6" ht="12.75">
      <c r="B525" s="482"/>
      <c r="C525" s="482"/>
      <c r="D525" s="482"/>
      <c r="E525" s="482"/>
      <c r="F525" s="482"/>
    </row>
    <row r="526" spans="2:6" ht="12.75">
      <c r="B526" s="482"/>
      <c r="C526" s="482"/>
      <c r="D526" s="482"/>
      <c r="E526" s="482"/>
      <c r="F526" s="482"/>
    </row>
    <row r="527" spans="2:6" ht="12.75">
      <c r="B527" s="482"/>
      <c r="C527" s="482"/>
      <c r="D527" s="482"/>
      <c r="E527" s="482"/>
      <c r="F527" s="482"/>
    </row>
    <row r="528" spans="2:6" ht="12.75">
      <c r="B528" s="482"/>
      <c r="C528" s="482"/>
      <c r="D528" s="482"/>
      <c r="E528" s="482"/>
      <c r="F528" s="482"/>
    </row>
    <row r="529" spans="2:6" ht="12.75">
      <c r="B529" s="482"/>
      <c r="C529" s="482"/>
      <c r="D529" s="482"/>
      <c r="E529" s="482"/>
      <c r="F529" s="482"/>
    </row>
    <row r="530" spans="2:6" ht="12.75">
      <c r="B530" s="482"/>
      <c r="C530" s="482"/>
      <c r="D530" s="482"/>
      <c r="E530" s="482"/>
      <c r="F530" s="482"/>
    </row>
    <row r="531" spans="2:6" ht="12.75">
      <c r="B531" s="482"/>
      <c r="C531" s="482"/>
      <c r="D531" s="482"/>
      <c r="E531" s="482"/>
      <c r="F531" s="482"/>
    </row>
    <row r="532" spans="2:6" ht="12.75">
      <c r="B532" s="482"/>
      <c r="C532" s="482"/>
      <c r="D532" s="482"/>
      <c r="E532" s="482"/>
      <c r="F532" s="482"/>
    </row>
    <row r="533" spans="2:6" ht="12.75">
      <c r="B533" s="482"/>
      <c r="C533" s="482"/>
      <c r="D533" s="482"/>
      <c r="E533" s="482"/>
      <c r="F533" s="482"/>
    </row>
  </sheetData>
  <sheetProtection/>
  <printOptions horizontalCentered="1"/>
  <pageMargins left="0" right="0" top="1.1811023622047245" bottom="0" header="0" footer="0"/>
  <pageSetup fitToHeight="1" fitToWidth="1"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3"/>
  <sheetViews>
    <sheetView zoomScale="75" zoomScaleNormal="75" zoomScalePageLayoutView="0" workbookViewId="0" topLeftCell="A1">
      <selection activeCell="A49" sqref="A49"/>
    </sheetView>
  </sheetViews>
  <sheetFormatPr defaultColWidth="9.140625" defaultRowHeight="12.75"/>
  <cols>
    <col min="1" max="1" width="15.8515625" style="348" customWidth="1"/>
    <col min="2" max="3" width="10.57421875" style="348" customWidth="1"/>
    <col min="4" max="4" width="9.8515625" style="348" customWidth="1"/>
    <col min="5" max="5" width="9.28125" style="348" customWidth="1"/>
    <col min="6" max="6" width="70.421875" style="348" customWidth="1"/>
    <col min="7" max="8" width="21.140625" style="348" customWidth="1"/>
    <col min="9" max="9" width="20.7109375" style="348" customWidth="1"/>
    <col min="10" max="10" width="13.8515625" style="348" customWidth="1"/>
    <col min="11" max="16384" width="9.140625" style="348" customWidth="1"/>
  </cols>
  <sheetData>
    <row r="1" spans="7:8" ht="15">
      <c r="G1" s="349"/>
      <c r="H1" s="349"/>
    </row>
    <row r="3" spans="1:9" ht="22.5">
      <c r="A3" s="350" t="s">
        <v>508</v>
      </c>
      <c r="B3" s="351"/>
      <c r="C3" s="351"/>
      <c r="D3" s="351"/>
      <c r="E3" s="351"/>
      <c r="F3" s="351"/>
      <c r="G3" s="351"/>
      <c r="H3" s="351"/>
      <c r="I3" s="352"/>
    </row>
    <row r="4" spans="1:9" ht="24.75" customHeight="1">
      <c r="A4" s="350" t="s">
        <v>290</v>
      </c>
      <c r="B4" s="350"/>
      <c r="C4" s="350"/>
      <c r="D4" s="350"/>
      <c r="E4" s="353"/>
      <c r="F4" s="353"/>
      <c r="G4" s="352"/>
      <c r="H4" s="352"/>
      <c r="I4" s="352"/>
    </row>
    <row r="5" spans="2:10" ht="15" thickBot="1">
      <c r="B5" s="354"/>
      <c r="C5" s="354"/>
      <c r="G5" s="355"/>
      <c r="H5" s="355"/>
      <c r="I5" s="349"/>
      <c r="J5" s="356" t="s">
        <v>232</v>
      </c>
    </row>
    <row r="6" spans="1:10" ht="24" customHeight="1">
      <c r="A6" s="357" t="s">
        <v>291</v>
      </c>
      <c r="B6" s="358" t="s">
        <v>292</v>
      </c>
      <c r="C6" s="359"/>
      <c r="D6" s="359"/>
      <c r="E6" s="360"/>
      <c r="F6" s="361" t="s">
        <v>293</v>
      </c>
      <c r="G6" s="361" t="s">
        <v>274</v>
      </c>
      <c r="H6" s="361" t="s">
        <v>294</v>
      </c>
      <c r="I6" s="361" t="s">
        <v>277</v>
      </c>
      <c r="J6" s="361" t="s">
        <v>295</v>
      </c>
    </row>
    <row r="7" spans="1:10" ht="17.25" customHeight="1">
      <c r="A7" s="362" t="s">
        <v>296</v>
      </c>
      <c r="B7" s="363" t="s">
        <v>297</v>
      </c>
      <c r="C7" s="364" t="s">
        <v>298</v>
      </c>
      <c r="D7" s="365" t="s">
        <v>299</v>
      </c>
      <c r="E7" s="366" t="s">
        <v>300</v>
      </c>
      <c r="F7" s="367"/>
      <c r="G7" s="368" t="s">
        <v>279</v>
      </c>
      <c r="H7" s="368" t="s">
        <v>301</v>
      </c>
      <c r="I7" s="368" t="s">
        <v>302</v>
      </c>
      <c r="J7" s="368" t="s">
        <v>303</v>
      </c>
    </row>
    <row r="8" spans="1:10" ht="13.5">
      <c r="A8" s="369" t="s">
        <v>304</v>
      </c>
      <c r="B8" s="370" t="s">
        <v>305</v>
      </c>
      <c r="C8" s="364"/>
      <c r="D8" s="364"/>
      <c r="E8" s="371" t="s">
        <v>306</v>
      </c>
      <c r="F8" s="372"/>
      <c r="G8" s="368" t="s">
        <v>286</v>
      </c>
      <c r="H8" s="368" t="s">
        <v>307</v>
      </c>
      <c r="I8" s="373" t="s">
        <v>308</v>
      </c>
      <c r="J8" s="374" t="s">
        <v>309</v>
      </c>
    </row>
    <row r="9" spans="1:10" ht="14.25" thickBot="1">
      <c r="A9" s="369" t="s">
        <v>310</v>
      </c>
      <c r="B9" s="375"/>
      <c r="C9" s="376"/>
      <c r="D9" s="376"/>
      <c r="E9" s="377"/>
      <c r="F9" s="378"/>
      <c r="G9" s="373"/>
      <c r="H9" s="379" t="s">
        <v>311</v>
      </c>
      <c r="I9" s="380" t="s">
        <v>312</v>
      </c>
      <c r="J9" s="381"/>
    </row>
    <row r="10" spans="1:10" ht="14.25" thickBot="1">
      <c r="A10" s="382" t="s">
        <v>0</v>
      </c>
      <c r="B10" s="383" t="s">
        <v>313</v>
      </c>
      <c r="C10" s="384" t="s">
        <v>314</v>
      </c>
      <c r="D10" s="384" t="s">
        <v>315</v>
      </c>
      <c r="E10" s="385" t="s">
        <v>316</v>
      </c>
      <c r="F10" s="385" t="s">
        <v>317</v>
      </c>
      <c r="G10" s="385">
        <v>1</v>
      </c>
      <c r="H10" s="385">
        <v>2</v>
      </c>
      <c r="I10" s="385">
        <v>3</v>
      </c>
      <c r="J10" s="385">
        <v>4</v>
      </c>
    </row>
    <row r="11" spans="1:10" ht="24.75" customHeight="1">
      <c r="A11" s="386" t="s">
        <v>318</v>
      </c>
      <c r="B11" s="387" t="s">
        <v>319</v>
      </c>
      <c r="C11" s="388"/>
      <c r="D11" s="389"/>
      <c r="E11" s="390"/>
      <c r="F11" s="391" t="s">
        <v>255</v>
      </c>
      <c r="G11" s="392">
        <f>SUM(G12+G20+G21+G74)</f>
        <v>52094203</v>
      </c>
      <c r="H11" s="392">
        <f>SUM(H12+H20+H21+H74)</f>
        <v>52025838</v>
      </c>
      <c r="I11" s="392">
        <f>SUM(I12+I20+I21+I74)</f>
        <v>22186070</v>
      </c>
      <c r="J11" s="393">
        <f aca="true" t="shared" si="0" ref="J11:J17">SUM($I11/H11)*100</f>
        <v>42.64432991929895</v>
      </c>
    </row>
    <row r="12" spans="1:10" ht="18.75" customHeight="1">
      <c r="A12" s="394" t="s">
        <v>318</v>
      </c>
      <c r="B12" s="395"/>
      <c r="C12" s="396" t="s">
        <v>320</v>
      </c>
      <c r="D12" s="396"/>
      <c r="E12" s="397"/>
      <c r="F12" s="398" t="s">
        <v>321</v>
      </c>
      <c r="G12" s="399">
        <f>SUM(G13+G14+G16+G17+G18+G19)</f>
        <v>18474516</v>
      </c>
      <c r="H12" s="399">
        <f>SUM(H13+H14+H16+H17+H18+H19)</f>
        <v>18474516</v>
      </c>
      <c r="I12" s="399">
        <f>SUM(I13+I14+I16+I17+I18+I19)</f>
        <v>7007852</v>
      </c>
      <c r="J12" s="400">
        <f t="shared" si="0"/>
        <v>37.93253365879788</v>
      </c>
    </row>
    <row r="13" spans="1:10" ht="18.75" customHeight="1">
      <c r="A13" s="401" t="s">
        <v>318</v>
      </c>
      <c r="B13" s="395"/>
      <c r="C13" s="396"/>
      <c r="D13" s="402" t="s">
        <v>322</v>
      </c>
      <c r="E13" s="403"/>
      <c r="F13" s="404" t="s">
        <v>323</v>
      </c>
      <c r="G13" s="405">
        <v>15501389</v>
      </c>
      <c r="H13" s="405">
        <v>15501389</v>
      </c>
      <c r="I13" s="405">
        <v>6708882</v>
      </c>
      <c r="J13" s="406">
        <f t="shared" si="0"/>
        <v>43.279231299853194</v>
      </c>
    </row>
    <row r="14" spans="1:10" ht="18.75" customHeight="1">
      <c r="A14" s="401" t="s">
        <v>318</v>
      </c>
      <c r="B14" s="395"/>
      <c r="C14" s="396"/>
      <c r="D14" s="402" t="s">
        <v>324</v>
      </c>
      <c r="E14" s="403"/>
      <c r="F14" s="404" t="s">
        <v>325</v>
      </c>
      <c r="G14" s="405">
        <f>SUM(G15:G15)</f>
        <v>115993</v>
      </c>
      <c r="H14" s="405">
        <f>SUM(H15:H15)</f>
        <v>115993</v>
      </c>
      <c r="I14" s="405">
        <f>SUM(I15:I15)</f>
        <v>58936</v>
      </c>
      <c r="J14" s="406">
        <f t="shared" si="0"/>
        <v>50.809962670161134</v>
      </c>
    </row>
    <row r="15" spans="1:10" ht="18.75" customHeight="1">
      <c r="A15" s="407" t="s">
        <v>318</v>
      </c>
      <c r="B15" s="408"/>
      <c r="C15" s="409"/>
      <c r="D15" s="410"/>
      <c r="E15" s="411" t="s">
        <v>326</v>
      </c>
      <c r="F15" s="412" t="s">
        <v>327</v>
      </c>
      <c r="G15" s="413">
        <v>115993</v>
      </c>
      <c r="H15" s="413">
        <v>115993</v>
      </c>
      <c r="I15" s="413">
        <v>58936</v>
      </c>
      <c r="J15" s="414">
        <f t="shared" si="0"/>
        <v>50.809962670161134</v>
      </c>
    </row>
    <row r="16" spans="1:10" ht="18.75" customHeight="1">
      <c r="A16" s="401" t="s">
        <v>318</v>
      </c>
      <c r="B16" s="395"/>
      <c r="C16" s="396"/>
      <c r="D16" s="402" t="s">
        <v>328</v>
      </c>
      <c r="E16" s="403"/>
      <c r="F16" s="404" t="s">
        <v>329</v>
      </c>
      <c r="G16" s="405">
        <v>3000</v>
      </c>
      <c r="H16" s="405">
        <v>3000</v>
      </c>
      <c r="I16" s="405">
        <v>1393</v>
      </c>
      <c r="J16" s="406">
        <f t="shared" si="0"/>
        <v>46.43333333333333</v>
      </c>
    </row>
    <row r="17" spans="1:10" ht="18.75" customHeight="1">
      <c r="A17" s="401" t="s">
        <v>318</v>
      </c>
      <c r="B17" s="395"/>
      <c r="C17" s="396"/>
      <c r="D17" s="402" t="s">
        <v>330</v>
      </c>
      <c r="E17" s="403"/>
      <c r="F17" s="404" t="s">
        <v>331</v>
      </c>
      <c r="G17" s="405">
        <v>2854134</v>
      </c>
      <c r="H17" s="405">
        <v>2854134</v>
      </c>
      <c r="I17" s="405">
        <v>238641</v>
      </c>
      <c r="J17" s="406">
        <f t="shared" si="0"/>
        <v>8.361240222077871</v>
      </c>
    </row>
    <row r="18" spans="1:10" ht="18.75" customHeight="1" hidden="1">
      <c r="A18" s="401"/>
      <c r="B18" s="395"/>
      <c r="C18" s="396"/>
      <c r="D18" s="402" t="s">
        <v>332</v>
      </c>
      <c r="E18" s="403"/>
      <c r="F18" s="404" t="s">
        <v>333</v>
      </c>
      <c r="G18" s="405">
        <v>0</v>
      </c>
      <c r="H18" s="405">
        <v>0</v>
      </c>
      <c r="I18" s="405">
        <v>0</v>
      </c>
      <c r="J18" s="406">
        <v>0</v>
      </c>
    </row>
    <row r="19" spans="1:10" ht="18.75" customHeight="1" hidden="1">
      <c r="A19" s="401"/>
      <c r="B19" s="395"/>
      <c r="C19" s="396"/>
      <c r="D19" s="402" t="s">
        <v>334</v>
      </c>
      <c r="E19" s="403"/>
      <c r="F19" s="404" t="s">
        <v>335</v>
      </c>
      <c r="G19" s="405">
        <v>0</v>
      </c>
      <c r="H19" s="405">
        <v>0</v>
      </c>
      <c r="I19" s="405">
        <v>0</v>
      </c>
      <c r="J19" s="406">
        <v>0</v>
      </c>
    </row>
    <row r="20" spans="1:10" ht="18.75" customHeight="1">
      <c r="A20" s="394" t="s">
        <v>318</v>
      </c>
      <c r="B20" s="415"/>
      <c r="C20" s="416" t="s">
        <v>336</v>
      </c>
      <c r="D20" s="416"/>
      <c r="E20" s="417"/>
      <c r="F20" s="418" t="s">
        <v>337</v>
      </c>
      <c r="G20" s="419">
        <v>7233970</v>
      </c>
      <c r="H20" s="419">
        <v>7219586</v>
      </c>
      <c r="I20" s="420">
        <v>2740272</v>
      </c>
      <c r="J20" s="400">
        <f>SUM($I20/H20)*100</f>
        <v>37.95608224626731</v>
      </c>
    </row>
    <row r="21" spans="1:10" ht="18.75" customHeight="1">
      <c r="A21" s="394" t="s">
        <v>318</v>
      </c>
      <c r="B21" s="415"/>
      <c r="C21" s="429" t="s">
        <v>360</v>
      </c>
      <c r="D21" s="416"/>
      <c r="E21" s="430"/>
      <c r="F21" s="418" t="s">
        <v>361</v>
      </c>
      <c r="G21" s="431">
        <f>SUM(G22+G25+G30+G40+G52+G46+G55)</f>
        <v>25973667</v>
      </c>
      <c r="H21" s="431">
        <f>SUM(H22+H25+H30+H40+H52+H46+H55)</f>
        <v>25970577</v>
      </c>
      <c r="I21" s="431">
        <f>SUM(I22+I25+I30+I40+I52+I46+I55)</f>
        <v>12256218</v>
      </c>
      <c r="J21" s="400">
        <f>SUM($I21/H21)*100</f>
        <v>47.19270580703694</v>
      </c>
    </row>
    <row r="22" spans="1:10" ht="18.75" customHeight="1">
      <c r="A22" s="401" t="s">
        <v>318</v>
      </c>
      <c r="B22" s="433"/>
      <c r="C22" s="434"/>
      <c r="D22" s="402" t="s">
        <v>362</v>
      </c>
      <c r="E22" s="435"/>
      <c r="F22" s="404" t="s">
        <v>363</v>
      </c>
      <c r="G22" s="436">
        <f>SUM(G23:G24)</f>
        <v>82720</v>
      </c>
      <c r="H22" s="436">
        <f>SUM(H23:H24)</f>
        <v>82720</v>
      </c>
      <c r="I22" s="436">
        <f>SUM(I23:I24)</f>
        <v>24285</v>
      </c>
      <c r="J22" s="406">
        <f>SUM($I22/H22)*100</f>
        <v>29.358075435203094</v>
      </c>
    </row>
    <row r="23" spans="1:10" ht="18.75" customHeight="1">
      <c r="A23" s="407" t="s">
        <v>318</v>
      </c>
      <c r="B23" s="433"/>
      <c r="C23" s="437"/>
      <c r="D23" s="438"/>
      <c r="E23" s="439">
        <v>631001</v>
      </c>
      <c r="F23" s="440" t="s">
        <v>364</v>
      </c>
      <c r="G23" s="441">
        <v>52720</v>
      </c>
      <c r="H23" s="441">
        <v>52720</v>
      </c>
      <c r="I23" s="441">
        <v>19558</v>
      </c>
      <c r="J23" s="414">
        <f>SUM($I23/H23)*100</f>
        <v>37.09787556904401</v>
      </c>
    </row>
    <row r="24" spans="1:10" ht="18.75" customHeight="1">
      <c r="A24" s="407" t="s">
        <v>318</v>
      </c>
      <c r="B24" s="433"/>
      <c r="C24" s="437"/>
      <c r="D24" s="438"/>
      <c r="E24" s="439">
        <v>631002</v>
      </c>
      <c r="F24" s="440" t="s">
        <v>365</v>
      </c>
      <c r="G24" s="441">
        <v>30000</v>
      </c>
      <c r="H24" s="441">
        <v>30000</v>
      </c>
      <c r="I24" s="441">
        <v>4727</v>
      </c>
      <c r="J24" s="414">
        <f>SUM($I24/H24)*100</f>
        <v>15.756666666666666</v>
      </c>
    </row>
    <row r="25" spans="1:10" ht="18.75" customHeight="1">
      <c r="A25" s="401" t="s">
        <v>318</v>
      </c>
      <c r="B25" s="433"/>
      <c r="C25" s="434"/>
      <c r="D25" s="402" t="s">
        <v>367</v>
      </c>
      <c r="E25" s="435"/>
      <c r="F25" s="404" t="s">
        <v>368</v>
      </c>
      <c r="G25" s="436">
        <f>SUM(G26:G29)</f>
        <v>9113905</v>
      </c>
      <c r="H25" s="436">
        <f>SUM(H26:H29)</f>
        <v>9075815</v>
      </c>
      <c r="I25" s="436">
        <f>SUM(I26:I29)</f>
        <v>4551183</v>
      </c>
      <c r="J25" s="406">
        <f aca="true" t="shared" si="1" ref="J25:J69">SUM($I25/H25)*100</f>
        <v>50.14627336498154</v>
      </c>
    </row>
    <row r="26" spans="1:10" ht="18.75" customHeight="1">
      <c r="A26" s="407" t="s">
        <v>318</v>
      </c>
      <c r="B26" s="433"/>
      <c r="C26" s="434"/>
      <c r="D26" s="442"/>
      <c r="E26" s="443">
        <v>632001</v>
      </c>
      <c r="F26" s="444" t="s">
        <v>369</v>
      </c>
      <c r="G26" s="441">
        <v>556915</v>
      </c>
      <c r="H26" s="441">
        <v>522815</v>
      </c>
      <c r="I26" s="441">
        <v>297464</v>
      </c>
      <c r="J26" s="414">
        <f t="shared" si="1"/>
        <v>56.89660778669319</v>
      </c>
    </row>
    <row r="27" spans="1:10" ht="18.75" customHeight="1">
      <c r="A27" s="407" t="s">
        <v>318</v>
      </c>
      <c r="B27" s="433"/>
      <c r="C27" s="434"/>
      <c r="D27" s="442"/>
      <c r="E27" s="443">
        <v>632002</v>
      </c>
      <c r="F27" s="444" t="s">
        <v>370</v>
      </c>
      <c r="G27" s="441">
        <v>63250</v>
      </c>
      <c r="H27" s="441">
        <v>63250</v>
      </c>
      <c r="I27" s="441">
        <v>26766</v>
      </c>
      <c r="J27" s="414">
        <f t="shared" si="1"/>
        <v>42.31778656126482</v>
      </c>
    </row>
    <row r="28" spans="1:10" ht="18.75" customHeight="1">
      <c r="A28" s="407" t="s">
        <v>318</v>
      </c>
      <c r="B28" s="433"/>
      <c r="C28" s="434"/>
      <c r="D28" s="442"/>
      <c r="E28" s="443">
        <v>632003</v>
      </c>
      <c r="F28" s="445" t="s">
        <v>371</v>
      </c>
      <c r="G28" s="441">
        <v>6714740</v>
      </c>
      <c r="H28" s="441">
        <v>6710750</v>
      </c>
      <c r="I28" s="441">
        <v>3489998</v>
      </c>
      <c r="J28" s="414">
        <f t="shared" si="1"/>
        <v>52.006079797340085</v>
      </c>
    </row>
    <row r="29" spans="1:10" ht="18.75" customHeight="1">
      <c r="A29" s="407" t="s">
        <v>318</v>
      </c>
      <c r="B29" s="433"/>
      <c r="C29" s="434"/>
      <c r="D29" s="442"/>
      <c r="E29" s="443">
        <v>632004</v>
      </c>
      <c r="F29" s="445" t="s">
        <v>372</v>
      </c>
      <c r="G29" s="441">
        <v>1779000</v>
      </c>
      <c r="H29" s="441">
        <v>1779000</v>
      </c>
      <c r="I29" s="441">
        <v>736955</v>
      </c>
      <c r="J29" s="414">
        <f t="shared" si="1"/>
        <v>41.42523889825745</v>
      </c>
    </row>
    <row r="30" spans="1:10" ht="18.75" customHeight="1">
      <c r="A30" s="401" t="s">
        <v>318</v>
      </c>
      <c r="B30" s="433"/>
      <c r="C30" s="434"/>
      <c r="D30" s="402" t="s">
        <v>373</v>
      </c>
      <c r="E30" s="435"/>
      <c r="F30" s="404" t="s">
        <v>374</v>
      </c>
      <c r="G30" s="436">
        <f>SUM(G31:G39)</f>
        <v>820849</v>
      </c>
      <c r="H30" s="436">
        <f>SUM(H31:H39)</f>
        <v>844949</v>
      </c>
      <c r="I30" s="436">
        <f>SUM(I31:I39)</f>
        <v>241230</v>
      </c>
      <c r="J30" s="406">
        <f t="shared" si="1"/>
        <v>28.549652109180556</v>
      </c>
    </row>
    <row r="31" spans="1:10" ht="18.75" customHeight="1">
      <c r="A31" s="407" t="s">
        <v>318</v>
      </c>
      <c r="B31" s="433"/>
      <c r="C31" s="434"/>
      <c r="D31" s="446"/>
      <c r="E31" s="447" t="s">
        <v>375</v>
      </c>
      <c r="F31" s="448" t="s">
        <v>376</v>
      </c>
      <c r="G31" s="425">
        <v>114005</v>
      </c>
      <c r="H31" s="425">
        <v>114005</v>
      </c>
      <c r="I31" s="425">
        <v>21778</v>
      </c>
      <c r="J31" s="414">
        <f t="shared" si="1"/>
        <v>19.102670935485285</v>
      </c>
    </row>
    <row r="32" spans="1:10" ht="18.75" customHeight="1">
      <c r="A32" s="407" t="s">
        <v>318</v>
      </c>
      <c r="B32" s="433"/>
      <c r="C32" s="434"/>
      <c r="D32" s="446"/>
      <c r="E32" s="447" t="s">
        <v>377</v>
      </c>
      <c r="F32" s="448" t="s">
        <v>378</v>
      </c>
      <c r="G32" s="425">
        <v>20000</v>
      </c>
      <c r="H32" s="425">
        <v>20000</v>
      </c>
      <c r="I32" s="425">
        <v>7566</v>
      </c>
      <c r="J32" s="414">
        <f t="shared" si="1"/>
        <v>37.830000000000005</v>
      </c>
    </row>
    <row r="33" spans="1:10" ht="18.75" customHeight="1">
      <c r="A33" s="407" t="s">
        <v>318</v>
      </c>
      <c r="B33" s="433"/>
      <c r="C33" s="434"/>
      <c r="D33" s="446"/>
      <c r="E33" s="447" t="s">
        <v>379</v>
      </c>
      <c r="F33" s="448" t="s">
        <v>380</v>
      </c>
      <c r="G33" s="425">
        <v>700</v>
      </c>
      <c r="H33" s="425">
        <v>700</v>
      </c>
      <c r="I33" s="425">
        <v>136</v>
      </c>
      <c r="J33" s="414">
        <f t="shared" si="1"/>
        <v>19.428571428571427</v>
      </c>
    </row>
    <row r="34" spans="1:10" ht="18.75" customHeight="1">
      <c r="A34" s="407" t="s">
        <v>318</v>
      </c>
      <c r="B34" s="433"/>
      <c r="C34" s="434"/>
      <c r="D34" s="446"/>
      <c r="E34" s="447" t="s">
        <v>381</v>
      </c>
      <c r="F34" s="448" t="s">
        <v>382</v>
      </c>
      <c r="G34" s="425">
        <v>24069</v>
      </c>
      <c r="H34" s="425">
        <v>24069</v>
      </c>
      <c r="I34" s="425">
        <v>1124</v>
      </c>
      <c r="J34" s="414">
        <f t="shared" si="1"/>
        <v>4.669907349702938</v>
      </c>
    </row>
    <row r="35" spans="1:10" ht="18.75" customHeight="1">
      <c r="A35" s="407" t="s">
        <v>318</v>
      </c>
      <c r="B35" s="433"/>
      <c r="C35" s="434"/>
      <c r="D35" s="446"/>
      <c r="E35" s="447" t="s">
        <v>383</v>
      </c>
      <c r="F35" s="448" t="s">
        <v>384</v>
      </c>
      <c r="G35" s="425">
        <v>612200</v>
      </c>
      <c r="H35" s="425">
        <v>632200</v>
      </c>
      <c r="I35" s="425">
        <v>199490</v>
      </c>
      <c r="J35" s="414">
        <f t="shared" si="1"/>
        <v>31.554887693767796</v>
      </c>
    </row>
    <row r="36" spans="1:10" ht="18.75" customHeight="1">
      <c r="A36" s="407" t="s">
        <v>318</v>
      </c>
      <c r="B36" s="433"/>
      <c r="C36" s="434"/>
      <c r="D36" s="446"/>
      <c r="E36" s="447" t="s">
        <v>385</v>
      </c>
      <c r="F36" s="448" t="s">
        <v>386</v>
      </c>
      <c r="G36" s="425">
        <v>15150</v>
      </c>
      <c r="H36" s="425">
        <v>15150</v>
      </c>
      <c r="I36" s="425">
        <v>297</v>
      </c>
      <c r="J36" s="414">
        <f t="shared" si="1"/>
        <v>1.9603960396039604</v>
      </c>
    </row>
    <row r="37" spans="1:10" ht="18.75" customHeight="1">
      <c r="A37" s="407" t="s">
        <v>318</v>
      </c>
      <c r="B37" s="433"/>
      <c r="C37" s="434"/>
      <c r="D37" s="446"/>
      <c r="E37" s="447" t="s">
        <v>387</v>
      </c>
      <c r="F37" s="448" t="s">
        <v>388</v>
      </c>
      <c r="G37" s="425">
        <v>6225</v>
      </c>
      <c r="H37" s="425">
        <v>10325</v>
      </c>
      <c r="I37" s="425">
        <v>5763</v>
      </c>
      <c r="J37" s="414">
        <f t="shared" si="1"/>
        <v>55.81598062953995</v>
      </c>
    </row>
    <row r="38" spans="1:10" ht="18.75" customHeight="1">
      <c r="A38" s="407" t="s">
        <v>318</v>
      </c>
      <c r="B38" s="433"/>
      <c r="C38" s="434"/>
      <c r="D38" s="446"/>
      <c r="E38" s="447" t="s">
        <v>389</v>
      </c>
      <c r="F38" s="448" t="s">
        <v>390</v>
      </c>
      <c r="G38" s="425">
        <v>8000</v>
      </c>
      <c r="H38" s="425">
        <v>8000</v>
      </c>
      <c r="I38" s="425">
        <v>0</v>
      </c>
      <c r="J38" s="414">
        <f t="shared" si="1"/>
        <v>0</v>
      </c>
    </row>
    <row r="39" spans="1:10" ht="18.75" customHeight="1">
      <c r="A39" s="407" t="s">
        <v>318</v>
      </c>
      <c r="B39" s="433"/>
      <c r="C39" s="434"/>
      <c r="D39" s="446"/>
      <c r="E39" s="447" t="s">
        <v>391</v>
      </c>
      <c r="F39" s="448" t="s">
        <v>392</v>
      </c>
      <c r="G39" s="425">
        <v>20500</v>
      </c>
      <c r="H39" s="425">
        <v>20500</v>
      </c>
      <c r="I39" s="425">
        <v>5076</v>
      </c>
      <c r="J39" s="414">
        <f t="shared" si="1"/>
        <v>24.7609756097561</v>
      </c>
    </row>
    <row r="40" spans="1:10" ht="18.75" customHeight="1">
      <c r="A40" s="401" t="s">
        <v>318</v>
      </c>
      <c r="B40" s="433"/>
      <c r="C40" s="434"/>
      <c r="D40" s="402" t="s">
        <v>393</v>
      </c>
      <c r="E40" s="435"/>
      <c r="F40" s="404" t="s">
        <v>394</v>
      </c>
      <c r="G40" s="436">
        <f>SUM(G41:G45)</f>
        <v>119076</v>
      </c>
      <c r="H40" s="436">
        <f>SUM(H41:H45)</f>
        <v>131076</v>
      </c>
      <c r="I40" s="436">
        <f>SUM(I41:I45)</f>
        <v>79638</v>
      </c>
      <c r="J40" s="406">
        <f t="shared" si="1"/>
        <v>60.75711800787329</v>
      </c>
    </row>
    <row r="41" spans="1:10" ht="18.75" customHeight="1">
      <c r="A41" s="407" t="s">
        <v>318</v>
      </c>
      <c r="B41" s="433"/>
      <c r="C41" s="434"/>
      <c r="D41" s="442"/>
      <c r="E41" s="443">
        <v>634001</v>
      </c>
      <c r="F41" s="449" t="s">
        <v>395</v>
      </c>
      <c r="G41" s="441">
        <v>69550</v>
      </c>
      <c r="H41" s="441">
        <v>69550</v>
      </c>
      <c r="I41" s="441">
        <v>28602</v>
      </c>
      <c r="J41" s="414">
        <f t="shared" si="1"/>
        <v>41.124370956146656</v>
      </c>
    </row>
    <row r="42" spans="1:10" ht="18.75" customHeight="1">
      <c r="A42" s="407" t="s">
        <v>318</v>
      </c>
      <c r="B42" s="433"/>
      <c r="C42" s="434"/>
      <c r="D42" s="442"/>
      <c r="E42" s="443">
        <v>634002</v>
      </c>
      <c r="F42" s="449" t="s">
        <v>396</v>
      </c>
      <c r="G42" s="441">
        <v>29031</v>
      </c>
      <c r="H42" s="441">
        <v>28986</v>
      </c>
      <c r="I42" s="441">
        <v>18229</v>
      </c>
      <c r="J42" s="414">
        <f t="shared" si="1"/>
        <v>62.88898088732492</v>
      </c>
    </row>
    <row r="43" spans="1:10" ht="18.75" customHeight="1">
      <c r="A43" s="407" t="s">
        <v>318</v>
      </c>
      <c r="B43" s="433"/>
      <c r="C43" s="434"/>
      <c r="D43" s="450"/>
      <c r="E43" s="451" t="s">
        <v>397</v>
      </c>
      <c r="F43" s="448" t="s">
        <v>398</v>
      </c>
      <c r="G43" s="441">
        <v>3795</v>
      </c>
      <c r="H43" s="441">
        <v>3795</v>
      </c>
      <c r="I43" s="441">
        <v>7162</v>
      </c>
      <c r="J43" s="414">
        <f t="shared" si="1"/>
        <v>188.7220026350461</v>
      </c>
    </row>
    <row r="44" spans="1:10" ht="18.75" customHeight="1">
      <c r="A44" s="407" t="s">
        <v>318</v>
      </c>
      <c r="B44" s="433"/>
      <c r="C44" s="434"/>
      <c r="D44" s="450"/>
      <c r="E44" s="443">
        <v>634004</v>
      </c>
      <c r="F44" s="452" t="s">
        <v>399</v>
      </c>
      <c r="G44" s="441">
        <v>15000</v>
      </c>
      <c r="H44" s="441">
        <v>27000</v>
      </c>
      <c r="I44" s="441">
        <v>23900</v>
      </c>
      <c r="J44" s="414">
        <f t="shared" si="1"/>
        <v>88.51851851851852</v>
      </c>
    </row>
    <row r="45" spans="1:10" ht="18.75" customHeight="1">
      <c r="A45" s="407" t="s">
        <v>318</v>
      </c>
      <c r="B45" s="433"/>
      <c r="C45" s="434"/>
      <c r="D45" s="450"/>
      <c r="E45" s="443">
        <v>634005</v>
      </c>
      <c r="F45" s="452" t="s">
        <v>400</v>
      </c>
      <c r="G45" s="441">
        <v>1700</v>
      </c>
      <c r="H45" s="441">
        <v>1745</v>
      </c>
      <c r="I45" s="441">
        <v>1745</v>
      </c>
      <c r="J45" s="414">
        <f t="shared" si="1"/>
        <v>100</v>
      </c>
    </row>
    <row r="46" spans="1:10" ht="18.75" customHeight="1">
      <c r="A46" s="401" t="s">
        <v>318</v>
      </c>
      <c r="B46" s="433"/>
      <c r="C46" s="434"/>
      <c r="D46" s="402" t="s">
        <v>401</v>
      </c>
      <c r="E46" s="453"/>
      <c r="F46" s="404" t="s">
        <v>402</v>
      </c>
      <c r="G46" s="436">
        <f>SUM(G47:G51)</f>
        <v>10563757</v>
      </c>
      <c r="H46" s="436">
        <f>SUM(H47:H51)</f>
        <v>10563757</v>
      </c>
      <c r="I46" s="436">
        <f>SUM(I47:I51)</f>
        <v>5119075</v>
      </c>
      <c r="J46" s="406">
        <f t="shared" si="1"/>
        <v>48.458848494905745</v>
      </c>
    </row>
    <row r="47" spans="1:10" ht="18.75" customHeight="1">
      <c r="A47" s="407" t="s">
        <v>318</v>
      </c>
      <c r="B47" s="433"/>
      <c r="C47" s="434"/>
      <c r="D47" s="442"/>
      <c r="E47" s="443">
        <v>635001</v>
      </c>
      <c r="F47" s="452" t="s">
        <v>403</v>
      </c>
      <c r="G47" s="441">
        <v>25500</v>
      </c>
      <c r="H47" s="441">
        <v>25500</v>
      </c>
      <c r="I47" s="441">
        <v>5129</v>
      </c>
      <c r="J47" s="454">
        <f t="shared" si="1"/>
        <v>20.113725490196078</v>
      </c>
    </row>
    <row r="48" spans="1:10" ht="18.75" customHeight="1">
      <c r="A48" s="407" t="s">
        <v>318</v>
      </c>
      <c r="B48" s="433"/>
      <c r="C48" s="434"/>
      <c r="D48" s="442"/>
      <c r="E48" s="443">
        <v>635002</v>
      </c>
      <c r="F48" s="452" t="s">
        <v>404</v>
      </c>
      <c r="G48" s="441">
        <v>10393520</v>
      </c>
      <c r="H48" s="441">
        <v>10393520</v>
      </c>
      <c r="I48" s="441">
        <v>5068601</v>
      </c>
      <c r="J48" s="454">
        <f t="shared" si="1"/>
        <v>48.76693362787583</v>
      </c>
    </row>
    <row r="49" spans="1:10" ht="18.75" customHeight="1">
      <c r="A49" s="407" t="s">
        <v>318</v>
      </c>
      <c r="B49" s="433"/>
      <c r="C49" s="434"/>
      <c r="D49" s="442"/>
      <c r="E49" s="443">
        <v>635003</v>
      </c>
      <c r="F49" s="452" t="s">
        <v>405</v>
      </c>
      <c r="G49" s="441">
        <v>3000</v>
      </c>
      <c r="H49" s="441">
        <v>3000</v>
      </c>
      <c r="I49" s="441">
        <v>446</v>
      </c>
      <c r="J49" s="454">
        <f t="shared" si="1"/>
        <v>14.866666666666667</v>
      </c>
    </row>
    <row r="50" spans="1:10" ht="18.75" customHeight="1">
      <c r="A50" s="407" t="s">
        <v>318</v>
      </c>
      <c r="B50" s="433"/>
      <c r="C50" s="434"/>
      <c r="D50" s="442"/>
      <c r="E50" s="443">
        <v>635004</v>
      </c>
      <c r="F50" s="452" t="s">
        <v>406</v>
      </c>
      <c r="G50" s="441">
        <v>49700</v>
      </c>
      <c r="H50" s="441">
        <v>49700</v>
      </c>
      <c r="I50" s="441">
        <v>25896</v>
      </c>
      <c r="J50" s="454">
        <f t="shared" si="1"/>
        <v>52.1046277665996</v>
      </c>
    </row>
    <row r="51" spans="1:10" ht="18.75" customHeight="1">
      <c r="A51" s="407" t="s">
        <v>318</v>
      </c>
      <c r="B51" s="433"/>
      <c r="C51" s="434"/>
      <c r="D51" s="442"/>
      <c r="E51" s="443">
        <v>635006</v>
      </c>
      <c r="F51" s="449" t="s">
        <v>407</v>
      </c>
      <c r="G51" s="441">
        <v>92037</v>
      </c>
      <c r="H51" s="441">
        <v>92037</v>
      </c>
      <c r="I51" s="441">
        <v>19003</v>
      </c>
      <c r="J51" s="454">
        <f t="shared" si="1"/>
        <v>20.647131045123157</v>
      </c>
    </row>
    <row r="52" spans="1:10" ht="18.75" customHeight="1">
      <c r="A52" s="401" t="s">
        <v>318</v>
      </c>
      <c r="B52" s="433"/>
      <c r="C52" s="434"/>
      <c r="D52" s="402" t="s">
        <v>408</v>
      </c>
      <c r="E52" s="435"/>
      <c r="F52" s="404" t="s">
        <v>409</v>
      </c>
      <c r="G52" s="436">
        <f>SUM(G53:G54)</f>
        <v>546127</v>
      </c>
      <c r="H52" s="436">
        <f>SUM(H53:H54)</f>
        <v>546127</v>
      </c>
      <c r="I52" s="436">
        <f>SUM(I53:I54)</f>
        <v>293968</v>
      </c>
      <c r="J52" s="406">
        <f t="shared" si="1"/>
        <v>53.827772660937846</v>
      </c>
    </row>
    <row r="53" spans="1:10" ht="18.75" customHeight="1">
      <c r="A53" s="407" t="s">
        <v>318</v>
      </c>
      <c r="B53" s="433"/>
      <c r="C53" s="434"/>
      <c r="D53" s="455"/>
      <c r="E53" s="443">
        <v>636001</v>
      </c>
      <c r="F53" s="456" t="s">
        <v>410</v>
      </c>
      <c r="G53" s="441">
        <v>544127</v>
      </c>
      <c r="H53" s="441">
        <v>544127</v>
      </c>
      <c r="I53" s="441">
        <v>292988</v>
      </c>
      <c r="J53" s="414">
        <f t="shared" si="1"/>
        <v>53.845517682452815</v>
      </c>
    </row>
    <row r="54" spans="1:10" ht="18" customHeight="1">
      <c r="A54" s="407" t="s">
        <v>318</v>
      </c>
      <c r="B54" s="433"/>
      <c r="C54" s="434"/>
      <c r="D54" s="455"/>
      <c r="E54" s="443">
        <v>636002</v>
      </c>
      <c r="F54" s="456" t="s">
        <v>411</v>
      </c>
      <c r="G54" s="441">
        <v>2000</v>
      </c>
      <c r="H54" s="441">
        <v>2000</v>
      </c>
      <c r="I54" s="441">
        <v>980</v>
      </c>
      <c r="J54" s="414">
        <f t="shared" si="1"/>
        <v>49</v>
      </c>
    </row>
    <row r="55" spans="1:10" ht="18.75" customHeight="1">
      <c r="A55" s="401" t="s">
        <v>318</v>
      </c>
      <c r="B55" s="433"/>
      <c r="C55" s="434"/>
      <c r="D55" s="402" t="s">
        <v>413</v>
      </c>
      <c r="E55" s="435"/>
      <c r="F55" s="404" t="s">
        <v>414</v>
      </c>
      <c r="G55" s="436">
        <f>SUM(G56:G73)</f>
        <v>4727233</v>
      </c>
      <c r="H55" s="436">
        <f>SUM(H56:H73)</f>
        <v>4726133</v>
      </c>
      <c r="I55" s="436">
        <f>SUM(I56:I73)</f>
        <v>1946839</v>
      </c>
      <c r="J55" s="406">
        <f t="shared" si="1"/>
        <v>41.193064181647024</v>
      </c>
    </row>
    <row r="56" spans="1:10" ht="18.75" customHeight="1">
      <c r="A56" s="407" t="s">
        <v>318</v>
      </c>
      <c r="B56" s="433"/>
      <c r="C56" s="434"/>
      <c r="D56" s="446"/>
      <c r="E56" s="447" t="s">
        <v>415</v>
      </c>
      <c r="F56" s="448" t="s">
        <v>416</v>
      </c>
      <c r="G56" s="441">
        <v>60080</v>
      </c>
      <c r="H56" s="441">
        <v>60080</v>
      </c>
      <c r="I56" s="441">
        <v>9521</v>
      </c>
      <c r="J56" s="454">
        <f t="shared" si="1"/>
        <v>15.847203728362183</v>
      </c>
    </row>
    <row r="57" spans="1:10" ht="18.75" customHeight="1">
      <c r="A57" s="407" t="s">
        <v>318</v>
      </c>
      <c r="B57" s="433"/>
      <c r="C57" s="434"/>
      <c r="D57" s="446"/>
      <c r="E57" s="447" t="s">
        <v>417</v>
      </c>
      <c r="F57" s="448" t="s">
        <v>418</v>
      </c>
      <c r="G57" s="441">
        <v>8250</v>
      </c>
      <c r="H57" s="441">
        <v>8250</v>
      </c>
      <c r="I57" s="441">
        <v>436</v>
      </c>
      <c r="J57" s="454">
        <f t="shared" si="1"/>
        <v>5.284848484848484</v>
      </c>
    </row>
    <row r="58" spans="1:10" ht="18.75" customHeight="1">
      <c r="A58" s="407" t="s">
        <v>318</v>
      </c>
      <c r="B58" s="433"/>
      <c r="C58" s="434"/>
      <c r="D58" s="446"/>
      <c r="E58" s="447" t="s">
        <v>419</v>
      </c>
      <c r="F58" s="448" t="s">
        <v>420</v>
      </c>
      <c r="G58" s="441">
        <v>650642</v>
      </c>
      <c r="H58" s="441">
        <v>647442</v>
      </c>
      <c r="I58" s="441">
        <v>224580</v>
      </c>
      <c r="J58" s="454">
        <f t="shared" si="1"/>
        <v>34.68727700705237</v>
      </c>
    </row>
    <row r="59" spans="1:10" ht="18.75" customHeight="1">
      <c r="A59" s="407" t="s">
        <v>318</v>
      </c>
      <c r="B59" s="433"/>
      <c r="C59" s="434"/>
      <c r="D59" s="446"/>
      <c r="E59" s="447" t="s">
        <v>421</v>
      </c>
      <c r="F59" s="448" t="s">
        <v>422</v>
      </c>
      <c r="G59" s="441">
        <v>288758</v>
      </c>
      <c r="H59" s="441">
        <v>286639</v>
      </c>
      <c r="I59" s="441">
        <v>113914</v>
      </c>
      <c r="J59" s="454">
        <f t="shared" si="1"/>
        <v>39.74127735583783</v>
      </c>
    </row>
    <row r="60" spans="1:10" ht="18.75" customHeight="1">
      <c r="A60" s="407" t="s">
        <v>318</v>
      </c>
      <c r="B60" s="433"/>
      <c r="C60" s="434"/>
      <c r="D60" s="446"/>
      <c r="E60" s="447" t="s">
        <v>423</v>
      </c>
      <c r="F60" s="448" t="s">
        <v>363</v>
      </c>
      <c r="G60" s="441">
        <v>80</v>
      </c>
      <c r="H60" s="441">
        <v>80</v>
      </c>
      <c r="I60" s="441">
        <v>8</v>
      </c>
      <c r="J60" s="454">
        <f t="shared" si="1"/>
        <v>10</v>
      </c>
    </row>
    <row r="61" spans="1:10" s="471" customFormat="1" ht="18" customHeight="1">
      <c r="A61" s="466" t="s">
        <v>318</v>
      </c>
      <c r="B61" s="467"/>
      <c r="C61" s="434"/>
      <c r="D61" s="468"/>
      <c r="E61" s="469" t="s">
        <v>424</v>
      </c>
      <c r="F61" s="470" t="s">
        <v>425</v>
      </c>
      <c r="G61" s="441">
        <v>12100</v>
      </c>
      <c r="H61" s="441">
        <v>12100</v>
      </c>
      <c r="I61" s="441">
        <v>12061</v>
      </c>
      <c r="J61" s="454">
        <f t="shared" si="1"/>
        <v>99.67768595041322</v>
      </c>
    </row>
    <row r="62" spans="1:10" ht="18.75" customHeight="1">
      <c r="A62" s="407" t="s">
        <v>318</v>
      </c>
      <c r="B62" s="433"/>
      <c r="C62" s="434"/>
      <c r="D62" s="446"/>
      <c r="E62" s="447" t="s">
        <v>426</v>
      </c>
      <c r="F62" s="448" t="s">
        <v>427</v>
      </c>
      <c r="G62" s="441">
        <v>1800</v>
      </c>
      <c r="H62" s="441">
        <v>3000</v>
      </c>
      <c r="I62" s="441">
        <v>2732</v>
      </c>
      <c r="J62" s="454">
        <f t="shared" si="1"/>
        <v>91.06666666666666</v>
      </c>
    </row>
    <row r="63" spans="1:10" ht="18.75" customHeight="1">
      <c r="A63" s="407" t="s">
        <v>318</v>
      </c>
      <c r="B63" s="433"/>
      <c r="C63" s="434"/>
      <c r="D63" s="446"/>
      <c r="E63" s="447" t="s">
        <v>428</v>
      </c>
      <c r="F63" s="448" t="s">
        <v>429</v>
      </c>
      <c r="G63" s="441">
        <v>1100463</v>
      </c>
      <c r="H63" s="441">
        <v>1103227</v>
      </c>
      <c r="I63" s="441">
        <v>597298</v>
      </c>
      <c r="J63" s="454">
        <f t="shared" si="1"/>
        <v>54.140988210041996</v>
      </c>
    </row>
    <row r="64" spans="1:10" ht="18.75" customHeight="1">
      <c r="A64" s="407" t="s">
        <v>318</v>
      </c>
      <c r="B64" s="433"/>
      <c r="C64" s="434"/>
      <c r="D64" s="446"/>
      <c r="E64" s="447" t="s">
        <v>430</v>
      </c>
      <c r="F64" s="448" t="s">
        <v>431</v>
      </c>
      <c r="G64" s="441">
        <v>442305</v>
      </c>
      <c r="H64" s="441">
        <v>442305</v>
      </c>
      <c r="I64" s="441">
        <v>231638</v>
      </c>
      <c r="J64" s="454">
        <f t="shared" si="1"/>
        <v>52.37064921264738</v>
      </c>
    </row>
    <row r="65" spans="1:10" ht="18.75" customHeight="1">
      <c r="A65" s="407" t="s">
        <v>318</v>
      </c>
      <c r="B65" s="433"/>
      <c r="C65" s="434"/>
      <c r="D65" s="446"/>
      <c r="E65" s="447" t="s">
        <v>432</v>
      </c>
      <c r="F65" s="448" t="s">
        <v>433</v>
      </c>
      <c r="G65" s="441">
        <v>13000</v>
      </c>
      <c r="H65" s="441">
        <v>13000</v>
      </c>
      <c r="I65" s="441">
        <v>2814</v>
      </c>
      <c r="J65" s="454">
        <f t="shared" si="1"/>
        <v>21.646153846153844</v>
      </c>
    </row>
    <row r="66" spans="1:10" ht="18.75" customHeight="1">
      <c r="A66" s="407" t="s">
        <v>318</v>
      </c>
      <c r="B66" s="433"/>
      <c r="C66" s="434"/>
      <c r="D66" s="446"/>
      <c r="E66" s="447" t="s">
        <v>434</v>
      </c>
      <c r="F66" s="448" t="s">
        <v>435</v>
      </c>
      <c r="G66" s="441">
        <v>240169</v>
      </c>
      <c r="H66" s="441">
        <v>240169</v>
      </c>
      <c r="I66" s="472">
        <v>91663</v>
      </c>
      <c r="J66" s="454">
        <f t="shared" si="1"/>
        <v>38.16604141250536</v>
      </c>
    </row>
    <row r="67" spans="1:10" ht="18.75" customHeight="1">
      <c r="A67" s="407" t="s">
        <v>318</v>
      </c>
      <c r="B67" s="433"/>
      <c r="C67" s="434"/>
      <c r="D67" s="446"/>
      <c r="E67" s="447" t="s">
        <v>436</v>
      </c>
      <c r="F67" s="448" t="s">
        <v>437</v>
      </c>
      <c r="G67" s="441">
        <v>5300</v>
      </c>
      <c r="H67" s="441">
        <v>5300</v>
      </c>
      <c r="I67" s="441">
        <v>2584</v>
      </c>
      <c r="J67" s="454">
        <f t="shared" si="1"/>
        <v>48.75471698113208</v>
      </c>
    </row>
    <row r="68" spans="1:10" ht="18.75" customHeight="1">
      <c r="A68" s="407" t="s">
        <v>318</v>
      </c>
      <c r="B68" s="433"/>
      <c r="C68" s="434"/>
      <c r="D68" s="446"/>
      <c r="E68" s="447" t="s">
        <v>438</v>
      </c>
      <c r="F68" s="448" t="s">
        <v>439</v>
      </c>
      <c r="G68" s="441">
        <v>87790</v>
      </c>
      <c r="H68" s="441">
        <v>87790</v>
      </c>
      <c r="I68" s="441">
        <v>43692</v>
      </c>
      <c r="J68" s="454">
        <f t="shared" si="1"/>
        <v>49.76876637430232</v>
      </c>
    </row>
    <row r="69" spans="1:10" ht="18.75" customHeight="1">
      <c r="A69" s="407" t="s">
        <v>318</v>
      </c>
      <c r="B69" s="433"/>
      <c r="C69" s="434"/>
      <c r="D69" s="446"/>
      <c r="E69" s="447" t="s">
        <v>440</v>
      </c>
      <c r="F69" s="448" t="s">
        <v>441</v>
      </c>
      <c r="G69" s="441">
        <v>55000</v>
      </c>
      <c r="H69" s="441">
        <v>55000</v>
      </c>
      <c r="I69" s="441">
        <v>15078</v>
      </c>
      <c r="J69" s="454">
        <f t="shared" si="1"/>
        <v>27.414545454545454</v>
      </c>
    </row>
    <row r="70" spans="1:10" ht="18.75" customHeight="1">
      <c r="A70" s="407" t="s">
        <v>442</v>
      </c>
      <c r="B70" s="433"/>
      <c r="C70" s="434"/>
      <c r="D70" s="446"/>
      <c r="E70" s="447" t="s">
        <v>443</v>
      </c>
      <c r="F70" s="448" t="s">
        <v>444</v>
      </c>
      <c r="G70" s="441">
        <v>0</v>
      </c>
      <c r="H70" s="441">
        <v>255</v>
      </c>
      <c r="I70" s="441">
        <v>253</v>
      </c>
      <c r="J70" s="454">
        <v>0</v>
      </c>
    </row>
    <row r="71" spans="1:10" ht="18.75" customHeight="1">
      <c r="A71" s="407" t="s">
        <v>318</v>
      </c>
      <c r="B71" s="433"/>
      <c r="C71" s="434"/>
      <c r="D71" s="446"/>
      <c r="E71" s="447" t="s">
        <v>445</v>
      </c>
      <c r="F71" s="448" t="s">
        <v>446</v>
      </c>
      <c r="G71" s="441">
        <v>50000</v>
      </c>
      <c r="H71" s="441">
        <v>50000</v>
      </c>
      <c r="I71" s="441">
        <v>10426</v>
      </c>
      <c r="J71" s="454">
        <f aca="true" t="shared" si="2" ref="J71:J81">SUM($I71/H71)*100</f>
        <v>20.852</v>
      </c>
    </row>
    <row r="72" spans="1:10" ht="18.75" customHeight="1">
      <c r="A72" s="407" t="s">
        <v>318</v>
      </c>
      <c r="B72" s="433"/>
      <c r="C72" s="434"/>
      <c r="D72" s="446"/>
      <c r="E72" s="447" t="s">
        <v>447</v>
      </c>
      <c r="F72" s="448" t="s">
        <v>448</v>
      </c>
      <c r="G72" s="441">
        <v>1670000</v>
      </c>
      <c r="H72" s="441">
        <v>1670000</v>
      </c>
      <c r="I72" s="441">
        <v>548545</v>
      </c>
      <c r="J72" s="454">
        <f t="shared" si="2"/>
        <v>32.84700598802395</v>
      </c>
    </row>
    <row r="73" spans="1:10" ht="18.75" customHeight="1">
      <c r="A73" s="407" t="s">
        <v>318</v>
      </c>
      <c r="B73" s="433"/>
      <c r="C73" s="434"/>
      <c r="D73" s="446"/>
      <c r="E73" s="447" t="s">
        <v>449</v>
      </c>
      <c r="F73" s="448" t="s">
        <v>450</v>
      </c>
      <c r="G73" s="441">
        <v>41496</v>
      </c>
      <c r="H73" s="441">
        <v>41496</v>
      </c>
      <c r="I73" s="441">
        <v>39596</v>
      </c>
      <c r="J73" s="454">
        <f t="shared" si="2"/>
        <v>95.42124542124543</v>
      </c>
    </row>
    <row r="74" spans="1:10" ht="18.75" customHeight="1">
      <c r="A74" s="394" t="s">
        <v>318</v>
      </c>
      <c r="B74" s="415"/>
      <c r="C74" s="429" t="s">
        <v>451</v>
      </c>
      <c r="D74" s="416"/>
      <c r="E74" s="430"/>
      <c r="F74" s="418" t="s">
        <v>452</v>
      </c>
      <c r="G74" s="473">
        <f>SUM(G75+G80)</f>
        <v>412050</v>
      </c>
      <c r="H74" s="473">
        <f>SUM(H75+H80)</f>
        <v>361159</v>
      </c>
      <c r="I74" s="473">
        <f>SUM(I75+I80)</f>
        <v>181728</v>
      </c>
      <c r="J74" s="400">
        <f t="shared" si="2"/>
        <v>50.31800398162582</v>
      </c>
    </row>
    <row r="75" spans="1:10" ht="18.75" customHeight="1">
      <c r="A75" s="401" t="s">
        <v>318</v>
      </c>
      <c r="B75" s="433"/>
      <c r="C75" s="434"/>
      <c r="D75" s="402" t="s">
        <v>453</v>
      </c>
      <c r="E75" s="435"/>
      <c r="F75" s="404" t="s">
        <v>454</v>
      </c>
      <c r="G75" s="436">
        <f>SUM(G76:G79)</f>
        <v>370050</v>
      </c>
      <c r="H75" s="436">
        <f>SUM(H76:H79)</f>
        <v>319159</v>
      </c>
      <c r="I75" s="436">
        <f>SUM(I76:I79)</f>
        <v>141543</v>
      </c>
      <c r="J75" s="406">
        <f t="shared" si="2"/>
        <v>44.348741536350225</v>
      </c>
    </row>
    <row r="76" spans="1:10" ht="18.75" customHeight="1">
      <c r="A76" s="407" t="s">
        <v>318</v>
      </c>
      <c r="B76" s="433"/>
      <c r="C76" s="434"/>
      <c r="D76" s="446"/>
      <c r="E76" s="447" t="s">
        <v>455</v>
      </c>
      <c r="F76" s="448" t="s">
        <v>456</v>
      </c>
      <c r="G76" s="441">
        <f>224050</f>
        <v>224050</v>
      </c>
      <c r="H76" s="441">
        <v>173159</v>
      </c>
      <c r="I76" s="472">
        <v>63116</v>
      </c>
      <c r="J76" s="414">
        <f t="shared" si="2"/>
        <v>36.44973694696782</v>
      </c>
    </row>
    <row r="77" spans="1:10" ht="18.75" customHeight="1">
      <c r="A77" s="407" t="s">
        <v>318</v>
      </c>
      <c r="B77" s="433"/>
      <c r="C77" s="434"/>
      <c r="D77" s="446"/>
      <c r="E77" s="447" t="s">
        <v>457</v>
      </c>
      <c r="F77" s="448" t="s">
        <v>458</v>
      </c>
      <c r="G77" s="441">
        <v>45000</v>
      </c>
      <c r="H77" s="441">
        <v>45000</v>
      </c>
      <c r="I77" s="472">
        <v>8536</v>
      </c>
      <c r="J77" s="414">
        <f t="shared" si="2"/>
        <v>18.968888888888888</v>
      </c>
    </row>
    <row r="78" spans="1:10" ht="18.75" customHeight="1">
      <c r="A78" s="407" t="s">
        <v>318</v>
      </c>
      <c r="B78" s="433"/>
      <c r="C78" s="434"/>
      <c r="D78" s="446"/>
      <c r="E78" s="447" t="s">
        <v>459</v>
      </c>
      <c r="F78" s="448" t="s">
        <v>460</v>
      </c>
      <c r="G78" s="441">
        <v>11000</v>
      </c>
      <c r="H78" s="441">
        <v>11000</v>
      </c>
      <c r="I78" s="472">
        <v>3606</v>
      </c>
      <c r="J78" s="414">
        <f t="shared" si="2"/>
        <v>32.78181818181818</v>
      </c>
    </row>
    <row r="79" spans="1:10" ht="18.75" customHeight="1">
      <c r="A79" s="407" t="s">
        <v>318</v>
      </c>
      <c r="B79" s="433"/>
      <c r="C79" s="434"/>
      <c r="D79" s="446"/>
      <c r="E79" s="447" t="s">
        <v>461</v>
      </c>
      <c r="F79" s="448" t="s">
        <v>462</v>
      </c>
      <c r="G79" s="441">
        <v>90000</v>
      </c>
      <c r="H79" s="441">
        <v>90000</v>
      </c>
      <c r="I79" s="472">
        <v>66285</v>
      </c>
      <c r="J79" s="414">
        <f t="shared" si="2"/>
        <v>73.65</v>
      </c>
    </row>
    <row r="80" spans="1:10" ht="18.75" customHeight="1">
      <c r="A80" s="401" t="s">
        <v>318</v>
      </c>
      <c r="B80" s="433"/>
      <c r="C80" s="434"/>
      <c r="D80" s="402" t="s">
        <v>465</v>
      </c>
      <c r="E80" s="447"/>
      <c r="F80" s="404" t="s">
        <v>466</v>
      </c>
      <c r="G80" s="436">
        <f>SUM(G81)</f>
        <v>42000</v>
      </c>
      <c r="H80" s="436">
        <f>SUM(H81)</f>
        <v>42000</v>
      </c>
      <c r="I80" s="436">
        <f>SUM(I81)</f>
        <v>40185</v>
      </c>
      <c r="J80" s="406">
        <f t="shared" si="2"/>
        <v>95.67857142857143</v>
      </c>
    </row>
    <row r="81" spans="1:10" ht="27" customHeight="1">
      <c r="A81" s="407" t="s">
        <v>318</v>
      </c>
      <c r="B81" s="433"/>
      <c r="C81" s="434"/>
      <c r="D81" s="446"/>
      <c r="E81" s="447" t="s">
        <v>467</v>
      </c>
      <c r="F81" s="448" t="s">
        <v>468</v>
      </c>
      <c r="G81" s="441">
        <v>42000</v>
      </c>
      <c r="H81" s="441">
        <v>42000</v>
      </c>
      <c r="I81" s="441">
        <v>40185</v>
      </c>
      <c r="J81" s="414">
        <f t="shared" si="2"/>
        <v>95.67857142857143</v>
      </c>
    </row>
    <row r="82" spans="1:10" ht="14.25" thickBot="1">
      <c r="A82" s="507"/>
      <c r="B82" s="508"/>
      <c r="C82" s="509"/>
      <c r="D82" s="509"/>
      <c r="E82" s="510"/>
      <c r="F82" s="511"/>
      <c r="G82" s="512"/>
      <c r="H82" s="512"/>
      <c r="I82" s="512"/>
      <c r="J82" s="513"/>
    </row>
    <row r="83" spans="2:6" ht="12.75">
      <c r="B83" s="482"/>
      <c r="C83" s="482"/>
      <c r="D83" s="482"/>
      <c r="E83" s="482"/>
      <c r="F83" s="482"/>
    </row>
    <row r="84" spans="2:9" ht="12.75">
      <c r="B84" s="482"/>
      <c r="C84" s="482"/>
      <c r="D84" s="482"/>
      <c r="E84" s="482"/>
      <c r="F84" s="482"/>
      <c r="I84" s="483"/>
    </row>
    <row r="85" spans="2:6" ht="12.75">
      <c r="B85" s="482"/>
      <c r="C85" s="482"/>
      <c r="D85" s="482"/>
      <c r="E85" s="482"/>
      <c r="F85" s="482"/>
    </row>
    <row r="86" spans="2:6" ht="12.75">
      <c r="B86" s="482"/>
      <c r="C86" s="482"/>
      <c r="D86" s="482"/>
      <c r="E86" s="482"/>
      <c r="F86" s="482"/>
    </row>
    <row r="87" spans="2:6" ht="12.75">
      <c r="B87" s="482"/>
      <c r="C87" s="482"/>
      <c r="D87" s="482"/>
      <c r="E87" s="482"/>
      <c r="F87" s="482"/>
    </row>
    <row r="88" spans="2:6" ht="12.75">
      <c r="B88" s="482"/>
      <c r="C88" s="482"/>
      <c r="D88" s="482"/>
      <c r="E88" s="482"/>
      <c r="F88" s="482"/>
    </row>
    <row r="89" spans="2:6" ht="12.75">
      <c r="B89" s="482"/>
      <c r="C89" s="482"/>
      <c r="D89" s="482"/>
      <c r="E89" s="482"/>
      <c r="F89" s="482"/>
    </row>
    <row r="90" spans="2:6" ht="12.75">
      <c r="B90" s="482"/>
      <c r="C90" s="482"/>
      <c r="D90" s="482"/>
      <c r="E90" s="482"/>
      <c r="F90" s="482"/>
    </row>
    <row r="91" spans="2:6" ht="12.75">
      <c r="B91" s="482"/>
      <c r="C91" s="482"/>
      <c r="D91" s="482"/>
      <c r="E91" s="482"/>
      <c r="F91" s="482"/>
    </row>
    <row r="92" spans="2:6" ht="12.75">
      <c r="B92" s="482"/>
      <c r="C92" s="482"/>
      <c r="D92" s="482"/>
      <c r="E92" s="482"/>
      <c r="F92" s="482"/>
    </row>
    <row r="93" spans="2:6" ht="12.75">
      <c r="B93" s="482"/>
      <c r="C93" s="482"/>
      <c r="D93" s="482"/>
      <c r="E93" s="482"/>
      <c r="F93" s="482"/>
    </row>
    <row r="94" spans="2:6" ht="12.75">
      <c r="B94" s="482"/>
      <c r="C94" s="482"/>
      <c r="D94" s="482"/>
      <c r="E94" s="482"/>
      <c r="F94" s="482"/>
    </row>
    <row r="95" spans="2:6" ht="12.75">
      <c r="B95" s="482"/>
      <c r="C95" s="482"/>
      <c r="D95" s="482"/>
      <c r="E95" s="482"/>
      <c r="F95" s="482"/>
    </row>
    <row r="96" spans="2:6" ht="12.75">
      <c r="B96" s="482"/>
      <c r="C96" s="482"/>
      <c r="D96" s="482"/>
      <c r="E96" s="482"/>
      <c r="F96" s="482"/>
    </row>
    <row r="97" spans="2:6" ht="12.75">
      <c r="B97" s="482"/>
      <c r="C97" s="482"/>
      <c r="D97" s="482"/>
      <c r="E97" s="482"/>
      <c r="F97" s="482"/>
    </row>
    <row r="98" spans="2:6" ht="12.75">
      <c r="B98" s="482"/>
      <c r="C98" s="482"/>
      <c r="D98" s="482"/>
      <c r="E98" s="482"/>
      <c r="F98" s="482"/>
    </row>
    <row r="99" spans="2:6" ht="12.75">
      <c r="B99" s="482"/>
      <c r="C99" s="482"/>
      <c r="D99" s="482"/>
      <c r="E99" s="482"/>
      <c r="F99" s="482"/>
    </row>
    <row r="100" spans="2:6" ht="12.75">
      <c r="B100" s="482"/>
      <c r="C100" s="482"/>
      <c r="D100" s="482"/>
      <c r="E100" s="482"/>
      <c r="F100" s="482"/>
    </row>
    <row r="101" spans="2:6" ht="12.75">
      <c r="B101" s="482"/>
      <c r="C101" s="482"/>
      <c r="D101" s="482"/>
      <c r="E101" s="482"/>
      <c r="F101" s="482"/>
    </row>
    <row r="102" spans="2:6" ht="12.75">
      <c r="B102" s="482"/>
      <c r="C102" s="482"/>
      <c r="D102" s="482"/>
      <c r="E102" s="482"/>
      <c r="F102" s="482"/>
    </row>
    <row r="103" spans="2:6" ht="12.75">
      <c r="B103" s="482"/>
      <c r="C103" s="482"/>
      <c r="D103" s="482"/>
      <c r="E103" s="482"/>
      <c r="F103" s="482"/>
    </row>
    <row r="104" spans="2:6" ht="12.75">
      <c r="B104" s="482"/>
      <c r="C104" s="482"/>
      <c r="D104" s="482"/>
      <c r="E104" s="482"/>
      <c r="F104" s="482"/>
    </row>
    <row r="105" spans="2:6" ht="12.75">
      <c r="B105" s="482"/>
      <c r="C105" s="482"/>
      <c r="D105" s="482"/>
      <c r="E105" s="482"/>
      <c r="F105" s="482"/>
    </row>
    <row r="106" spans="2:6" ht="12.75">
      <c r="B106" s="482"/>
      <c r="C106" s="482"/>
      <c r="D106" s="482"/>
      <c r="E106" s="482"/>
      <c r="F106" s="482"/>
    </row>
    <row r="107" spans="2:6" ht="12.75">
      <c r="B107" s="482"/>
      <c r="C107" s="482"/>
      <c r="D107" s="482"/>
      <c r="E107" s="482"/>
      <c r="F107" s="482"/>
    </row>
    <row r="108" spans="2:6" ht="12.75">
      <c r="B108" s="482"/>
      <c r="C108" s="482"/>
      <c r="D108" s="482"/>
      <c r="E108" s="482"/>
      <c r="F108" s="482"/>
    </row>
    <row r="109" spans="2:6" ht="12.75">
      <c r="B109" s="482"/>
      <c r="C109" s="482"/>
      <c r="D109" s="482"/>
      <c r="E109" s="482"/>
      <c r="F109" s="482"/>
    </row>
    <row r="110" spans="2:6" ht="12.75">
      <c r="B110" s="482"/>
      <c r="C110" s="482"/>
      <c r="D110" s="482"/>
      <c r="E110" s="482"/>
      <c r="F110" s="482"/>
    </row>
    <row r="111" spans="2:6" ht="12.75">
      <c r="B111" s="482"/>
      <c r="C111" s="482"/>
      <c r="D111" s="482"/>
      <c r="E111" s="482"/>
      <c r="F111" s="482"/>
    </row>
    <row r="112" spans="2:6" ht="12.75">
      <c r="B112" s="482"/>
      <c r="C112" s="482"/>
      <c r="D112" s="482"/>
      <c r="E112" s="482"/>
      <c r="F112" s="482"/>
    </row>
    <row r="113" spans="2:6" ht="12.75">
      <c r="B113" s="482"/>
      <c r="C113" s="482"/>
      <c r="D113" s="482"/>
      <c r="E113" s="482"/>
      <c r="F113" s="482"/>
    </row>
    <row r="114" spans="2:6" ht="12.75">
      <c r="B114" s="482"/>
      <c r="C114" s="482"/>
      <c r="D114" s="482"/>
      <c r="E114" s="482"/>
      <c r="F114" s="482"/>
    </row>
    <row r="115" spans="2:6" ht="12.75">
      <c r="B115" s="482"/>
      <c r="C115" s="482"/>
      <c r="D115" s="482"/>
      <c r="E115" s="482"/>
      <c r="F115" s="482"/>
    </row>
    <row r="116" spans="2:6" ht="12.75">
      <c r="B116" s="482"/>
      <c r="C116" s="482"/>
      <c r="D116" s="482"/>
      <c r="E116" s="482"/>
      <c r="F116" s="482"/>
    </row>
    <row r="117" spans="2:6" ht="12.75">
      <c r="B117" s="482"/>
      <c r="C117" s="482"/>
      <c r="D117" s="482"/>
      <c r="E117" s="482"/>
      <c r="F117" s="482"/>
    </row>
    <row r="118" spans="2:6" ht="12.75">
      <c r="B118" s="482"/>
      <c r="C118" s="482"/>
      <c r="D118" s="482"/>
      <c r="E118" s="482"/>
      <c r="F118" s="482"/>
    </row>
    <row r="119" spans="2:6" ht="12.75">
      <c r="B119" s="482"/>
      <c r="C119" s="482"/>
      <c r="D119" s="482"/>
      <c r="E119" s="482"/>
      <c r="F119" s="482"/>
    </row>
    <row r="120" spans="2:6" ht="12.75">
      <c r="B120" s="482"/>
      <c r="C120" s="482"/>
      <c r="D120" s="482"/>
      <c r="E120" s="482"/>
      <c r="F120" s="482"/>
    </row>
    <row r="121" spans="2:6" ht="12.75">
      <c r="B121" s="482"/>
      <c r="C121" s="482"/>
      <c r="D121" s="482"/>
      <c r="E121" s="482"/>
      <c r="F121" s="482"/>
    </row>
    <row r="122" spans="2:6" ht="12.75">
      <c r="B122" s="482"/>
      <c r="C122" s="482"/>
      <c r="D122" s="482"/>
      <c r="E122" s="482"/>
      <c r="F122" s="482"/>
    </row>
    <row r="123" spans="2:6" ht="12.75">
      <c r="B123" s="482"/>
      <c r="C123" s="482"/>
      <c r="D123" s="482"/>
      <c r="E123" s="482"/>
      <c r="F123" s="482"/>
    </row>
    <row r="124" spans="2:6" ht="12.75">
      <c r="B124" s="482"/>
      <c r="C124" s="482"/>
      <c r="D124" s="482"/>
      <c r="E124" s="482"/>
      <c r="F124" s="482"/>
    </row>
    <row r="125" spans="2:6" ht="12.75">
      <c r="B125" s="482"/>
      <c r="C125" s="482"/>
      <c r="D125" s="482"/>
      <c r="E125" s="482"/>
      <c r="F125" s="482"/>
    </row>
    <row r="126" spans="2:6" ht="12.75">
      <c r="B126" s="482"/>
      <c r="C126" s="482"/>
      <c r="D126" s="482"/>
      <c r="E126" s="482"/>
      <c r="F126" s="482"/>
    </row>
    <row r="127" spans="2:6" ht="12.75">
      <c r="B127" s="482"/>
      <c r="C127" s="482"/>
      <c r="D127" s="482"/>
      <c r="E127" s="482"/>
      <c r="F127" s="482"/>
    </row>
    <row r="128" spans="2:6" ht="12.75">
      <c r="B128" s="482"/>
      <c r="C128" s="482"/>
      <c r="D128" s="482"/>
      <c r="E128" s="482"/>
      <c r="F128" s="482"/>
    </row>
    <row r="129" spans="2:6" ht="12.75">
      <c r="B129" s="482"/>
      <c r="C129" s="482"/>
      <c r="D129" s="482"/>
      <c r="E129" s="482"/>
      <c r="F129" s="482"/>
    </row>
    <row r="130" spans="2:6" ht="12.75">
      <c r="B130" s="482"/>
      <c r="C130" s="482"/>
      <c r="D130" s="482"/>
      <c r="E130" s="482"/>
      <c r="F130" s="482"/>
    </row>
    <row r="131" spans="2:6" ht="12.75">
      <c r="B131" s="482"/>
      <c r="C131" s="482"/>
      <c r="D131" s="482"/>
      <c r="E131" s="482"/>
      <c r="F131" s="482"/>
    </row>
    <row r="132" spans="2:6" ht="12.75">
      <c r="B132" s="482"/>
      <c r="C132" s="482"/>
      <c r="D132" s="482"/>
      <c r="E132" s="482"/>
      <c r="F132" s="482"/>
    </row>
    <row r="133" spans="2:6" ht="12.75">
      <c r="B133" s="482"/>
      <c r="C133" s="482"/>
      <c r="D133" s="482"/>
      <c r="E133" s="482"/>
      <c r="F133" s="482"/>
    </row>
    <row r="134" spans="2:6" ht="12.75">
      <c r="B134" s="482"/>
      <c r="C134" s="482"/>
      <c r="D134" s="482"/>
      <c r="E134" s="482"/>
      <c r="F134" s="482"/>
    </row>
    <row r="135" spans="2:6" ht="12.75">
      <c r="B135" s="482"/>
      <c r="C135" s="482"/>
      <c r="D135" s="482"/>
      <c r="E135" s="482"/>
      <c r="F135" s="482"/>
    </row>
    <row r="136" spans="2:6" ht="12.75">
      <c r="B136" s="482"/>
      <c r="C136" s="482"/>
      <c r="D136" s="482"/>
      <c r="E136" s="482"/>
      <c r="F136" s="482"/>
    </row>
    <row r="137" spans="2:6" ht="12.75">
      <c r="B137" s="482"/>
      <c r="C137" s="482"/>
      <c r="D137" s="482"/>
      <c r="E137" s="482"/>
      <c r="F137" s="482"/>
    </row>
    <row r="138" spans="2:6" ht="12.75">
      <c r="B138" s="482"/>
      <c r="C138" s="482"/>
      <c r="D138" s="482"/>
      <c r="E138" s="482"/>
      <c r="F138" s="482"/>
    </row>
    <row r="139" spans="2:6" ht="12.75">
      <c r="B139" s="482"/>
      <c r="C139" s="482"/>
      <c r="D139" s="482"/>
      <c r="E139" s="482"/>
      <c r="F139" s="482"/>
    </row>
    <row r="140" spans="2:6" ht="12.75">
      <c r="B140" s="482"/>
      <c r="C140" s="482"/>
      <c r="D140" s="482"/>
      <c r="E140" s="482"/>
      <c r="F140" s="482"/>
    </row>
    <row r="141" spans="2:6" ht="12.75">
      <c r="B141" s="482"/>
      <c r="C141" s="482"/>
      <c r="D141" s="482"/>
      <c r="E141" s="482"/>
      <c r="F141" s="482"/>
    </row>
    <row r="142" spans="2:6" ht="12.75">
      <c r="B142" s="482"/>
      <c r="C142" s="482"/>
      <c r="D142" s="482"/>
      <c r="E142" s="482"/>
      <c r="F142" s="482"/>
    </row>
    <row r="143" spans="2:6" ht="12.75">
      <c r="B143" s="482"/>
      <c r="C143" s="482"/>
      <c r="D143" s="482"/>
      <c r="E143" s="482"/>
      <c r="F143" s="482"/>
    </row>
    <row r="144" spans="2:6" ht="12.75">
      <c r="B144" s="482"/>
      <c r="C144" s="482"/>
      <c r="D144" s="482"/>
      <c r="E144" s="482"/>
      <c r="F144" s="482"/>
    </row>
    <row r="145" spans="2:6" ht="12.75">
      <c r="B145" s="482"/>
      <c r="C145" s="482"/>
      <c r="D145" s="482"/>
      <c r="E145" s="482"/>
      <c r="F145" s="482"/>
    </row>
    <row r="146" spans="2:6" ht="12.75">
      <c r="B146" s="482"/>
      <c r="C146" s="482"/>
      <c r="D146" s="482"/>
      <c r="E146" s="482"/>
      <c r="F146" s="482"/>
    </row>
    <row r="147" spans="2:6" ht="12.75">
      <c r="B147" s="482"/>
      <c r="C147" s="482"/>
      <c r="D147" s="482"/>
      <c r="E147" s="482"/>
      <c r="F147" s="482"/>
    </row>
    <row r="148" spans="2:6" ht="12.75">
      <c r="B148" s="482"/>
      <c r="C148" s="482"/>
      <c r="D148" s="482"/>
      <c r="E148" s="482"/>
      <c r="F148" s="482"/>
    </row>
    <row r="149" spans="2:6" ht="12.75">
      <c r="B149" s="482"/>
      <c r="C149" s="482"/>
      <c r="D149" s="482"/>
      <c r="E149" s="482"/>
      <c r="F149" s="482"/>
    </row>
    <row r="150" spans="2:6" ht="12.75">
      <c r="B150" s="482"/>
      <c r="C150" s="482"/>
      <c r="D150" s="482"/>
      <c r="E150" s="482"/>
      <c r="F150" s="482"/>
    </row>
    <row r="151" spans="2:6" ht="12.75">
      <c r="B151" s="482"/>
      <c r="C151" s="482"/>
      <c r="D151" s="482"/>
      <c r="E151" s="482"/>
      <c r="F151" s="482"/>
    </row>
    <row r="152" spans="2:6" ht="12.75">
      <c r="B152" s="482"/>
      <c r="C152" s="482"/>
      <c r="D152" s="482"/>
      <c r="E152" s="482"/>
      <c r="F152" s="482"/>
    </row>
    <row r="153" spans="2:6" ht="12.75">
      <c r="B153" s="482"/>
      <c r="C153" s="482"/>
      <c r="D153" s="482"/>
      <c r="E153" s="482"/>
      <c r="F153" s="482"/>
    </row>
    <row r="154" spans="2:6" ht="12.75">
      <c r="B154" s="482"/>
      <c r="C154" s="482"/>
      <c r="D154" s="482"/>
      <c r="E154" s="482"/>
      <c r="F154" s="482"/>
    </row>
    <row r="155" spans="2:6" ht="12.75">
      <c r="B155" s="482"/>
      <c r="C155" s="482"/>
      <c r="D155" s="482"/>
      <c r="E155" s="482"/>
      <c r="F155" s="482"/>
    </row>
    <row r="156" spans="2:6" ht="12.75">
      <c r="B156" s="482"/>
      <c r="C156" s="482"/>
      <c r="D156" s="482"/>
      <c r="E156" s="482"/>
      <c r="F156" s="482"/>
    </row>
    <row r="157" spans="2:6" ht="12.75">
      <c r="B157" s="482"/>
      <c r="C157" s="482"/>
      <c r="D157" s="482"/>
      <c r="E157" s="482"/>
      <c r="F157" s="482"/>
    </row>
    <row r="158" spans="2:6" ht="12.75">
      <c r="B158" s="482"/>
      <c r="C158" s="482"/>
      <c r="D158" s="482"/>
      <c r="E158" s="482"/>
      <c r="F158" s="482"/>
    </row>
    <row r="159" spans="2:6" ht="12.75">
      <c r="B159" s="482"/>
      <c r="C159" s="482"/>
      <c r="D159" s="482"/>
      <c r="E159" s="482"/>
      <c r="F159" s="482"/>
    </row>
    <row r="160" spans="2:6" ht="12.75">
      <c r="B160" s="482"/>
      <c r="C160" s="482"/>
      <c r="D160" s="482"/>
      <c r="E160" s="482"/>
      <c r="F160" s="482"/>
    </row>
    <row r="161" spans="2:6" ht="12.75">
      <c r="B161" s="482"/>
      <c r="C161" s="482"/>
      <c r="D161" s="482"/>
      <c r="E161" s="482"/>
      <c r="F161" s="482"/>
    </row>
    <row r="162" spans="2:6" ht="12.75">
      <c r="B162" s="482"/>
      <c r="C162" s="482"/>
      <c r="D162" s="482"/>
      <c r="E162" s="482"/>
      <c r="F162" s="482"/>
    </row>
    <row r="163" spans="2:6" ht="12.75">
      <c r="B163" s="482"/>
      <c r="C163" s="482"/>
      <c r="D163" s="482"/>
      <c r="E163" s="482"/>
      <c r="F163" s="482"/>
    </row>
    <row r="164" spans="2:6" ht="12.75">
      <c r="B164" s="482"/>
      <c r="C164" s="482"/>
      <c r="D164" s="482"/>
      <c r="E164" s="482"/>
      <c r="F164" s="482"/>
    </row>
    <row r="165" spans="2:6" ht="12.75">
      <c r="B165" s="482"/>
      <c r="C165" s="482"/>
      <c r="D165" s="482"/>
      <c r="E165" s="482"/>
      <c r="F165" s="482"/>
    </row>
    <row r="166" spans="2:6" ht="12.75">
      <c r="B166" s="482"/>
      <c r="C166" s="482"/>
      <c r="D166" s="482"/>
      <c r="E166" s="482"/>
      <c r="F166" s="482"/>
    </row>
    <row r="167" spans="2:6" ht="12.75">
      <c r="B167" s="482"/>
      <c r="C167" s="482"/>
      <c r="D167" s="482"/>
      <c r="E167" s="482"/>
      <c r="F167" s="482"/>
    </row>
    <row r="168" spans="2:6" ht="12.75">
      <c r="B168" s="482"/>
      <c r="C168" s="482"/>
      <c r="D168" s="482"/>
      <c r="E168" s="482"/>
      <c r="F168" s="482"/>
    </row>
    <row r="169" spans="2:6" ht="12.75">
      <c r="B169" s="482"/>
      <c r="C169" s="482"/>
      <c r="D169" s="482"/>
      <c r="E169" s="482"/>
      <c r="F169" s="482"/>
    </row>
    <row r="170" spans="2:6" ht="12.75">
      <c r="B170" s="482"/>
      <c r="C170" s="482"/>
      <c r="D170" s="482"/>
      <c r="E170" s="482"/>
      <c r="F170" s="482"/>
    </row>
    <row r="171" spans="2:6" ht="12.75">
      <c r="B171" s="482"/>
      <c r="C171" s="482"/>
      <c r="D171" s="482"/>
      <c r="E171" s="482"/>
      <c r="F171" s="482"/>
    </row>
    <row r="172" spans="2:6" ht="12.75">
      <c r="B172" s="482"/>
      <c r="C172" s="482"/>
      <c r="D172" s="482"/>
      <c r="E172" s="482"/>
      <c r="F172" s="482"/>
    </row>
    <row r="173" spans="2:6" ht="12.75">
      <c r="B173" s="482"/>
      <c r="C173" s="482"/>
      <c r="D173" s="482"/>
      <c r="E173" s="482"/>
      <c r="F173" s="482"/>
    </row>
    <row r="174" spans="2:6" ht="12.75">
      <c r="B174" s="482"/>
      <c r="C174" s="482"/>
      <c r="D174" s="482"/>
      <c r="E174" s="482"/>
      <c r="F174" s="482"/>
    </row>
    <row r="175" spans="2:6" ht="12.75">
      <c r="B175" s="482"/>
      <c r="C175" s="482"/>
      <c r="D175" s="482"/>
      <c r="E175" s="482"/>
      <c r="F175" s="482"/>
    </row>
    <row r="176" spans="2:6" ht="12.75">
      <c r="B176" s="482"/>
      <c r="C176" s="482"/>
      <c r="D176" s="482"/>
      <c r="E176" s="482"/>
      <c r="F176" s="482"/>
    </row>
    <row r="177" spans="2:6" ht="12.75">
      <c r="B177" s="482"/>
      <c r="C177" s="482"/>
      <c r="D177" s="482"/>
      <c r="E177" s="482"/>
      <c r="F177" s="482"/>
    </row>
    <row r="178" spans="2:6" ht="12.75">
      <c r="B178" s="482"/>
      <c r="C178" s="482"/>
      <c r="D178" s="482"/>
      <c r="E178" s="482"/>
      <c r="F178" s="482"/>
    </row>
    <row r="179" spans="2:6" ht="12.75">
      <c r="B179" s="482"/>
      <c r="C179" s="482"/>
      <c r="D179" s="482"/>
      <c r="E179" s="482"/>
      <c r="F179" s="482"/>
    </row>
    <row r="180" spans="2:6" ht="12.75">
      <c r="B180" s="482"/>
      <c r="C180" s="482"/>
      <c r="D180" s="482"/>
      <c r="E180" s="482"/>
      <c r="F180" s="482"/>
    </row>
    <row r="181" spans="2:6" ht="12.75">
      <c r="B181" s="482"/>
      <c r="C181" s="482"/>
      <c r="D181" s="482"/>
      <c r="E181" s="482"/>
      <c r="F181" s="482"/>
    </row>
    <row r="182" spans="2:6" ht="12.75">
      <c r="B182" s="482"/>
      <c r="C182" s="482"/>
      <c r="D182" s="482"/>
      <c r="E182" s="482"/>
      <c r="F182" s="482"/>
    </row>
    <row r="183" spans="2:6" ht="12.75">
      <c r="B183" s="482"/>
      <c r="C183" s="482"/>
      <c r="D183" s="482"/>
      <c r="E183" s="482"/>
      <c r="F183" s="482"/>
    </row>
    <row r="184" spans="2:6" ht="12.75">
      <c r="B184" s="482"/>
      <c r="C184" s="482"/>
      <c r="D184" s="482"/>
      <c r="E184" s="482"/>
      <c r="F184" s="482"/>
    </row>
    <row r="185" spans="2:6" ht="12.75">
      <c r="B185" s="482"/>
      <c r="C185" s="482"/>
      <c r="D185" s="482"/>
      <c r="E185" s="482"/>
      <c r="F185" s="482"/>
    </row>
    <row r="186" spans="2:6" ht="12.75">
      <c r="B186" s="482"/>
      <c r="C186" s="482"/>
      <c r="D186" s="482"/>
      <c r="E186" s="482"/>
      <c r="F186" s="482"/>
    </row>
    <row r="187" spans="2:6" ht="12.75">
      <c r="B187" s="482"/>
      <c r="C187" s="482"/>
      <c r="D187" s="482"/>
      <c r="E187" s="482"/>
      <c r="F187" s="482"/>
    </row>
    <row r="188" spans="2:6" ht="12.75">
      <c r="B188" s="482"/>
      <c r="C188" s="482"/>
      <c r="D188" s="482"/>
      <c r="E188" s="482"/>
      <c r="F188" s="482"/>
    </row>
    <row r="189" spans="2:6" ht="12.75">
      <c r="B189" s="482"/>
      <c r="C189" s="482"/>
      <c r="D189" s="482"/>
      <c r="E189" s="482"/>
      <c r="F189" s="482"/>
    </row>
    <row r="190" spans="2:6" ht="12.75">
      <c r="B190" s="482"/>
      <c r="C190" s="482"/>
      <c r="D190" s="482"/>
      <c r="E190" s="482"/>
      <c r="F190" s="482"/>
    </row>
    <row r="191" spans="2:6" ht="12.75">
      <c r="B191" s="482"/>
      <c r="C191" s="482"/>
      <c r="D191" s="482"/>
      <c r="E191" s="482"/>
      <c r="F191" s="482"/>
    </row>
    <row r="192" spans="2:6" ht="12.75">
      <c r="B192" s="482"/>
      <c r="C192" s="482"/>
      <c r="D192" s="482"/>
      <c r="E192" s="482"/>
      <c r="F192" s="482"/>
    </row>
    <row r="193" spans="2:6" ht="12.75">
      <c r="B193" s="482"/>
      <c r="C193" s="482"/>
      <c r="D193" s="482"/>
      <c r="E193" s="482"/>
      <c r="F193" s="482"/>
    </row>
    <row r="194" spans="2:6" ht="12.75">
      <c r="B194" s="482"/>
      <c r="C194" s="482"/>
      <c r="D194" s="482"/>
      <c r="E194" s="482"/>
      <c r="F194" s="482"/>
    </row>
    <row r="195" spans="2:6" ht="12.75">
      <c r="B195" s="482"/>
      <c r="C195" s="482"/>
      <c r="D195" s="482"/>
      <c r="E195" s="482"/>
      <c r="F195" s="482"/>
    </row>
    <row r="196" spans="2:6" ht="12.75">
      <c r="B196" s="482"/>
      <c r="C196" s="482"/>
      <c r="D196" s="482"/>
      <c r="E196" s="482"/>
      <c r="F196" s="482"/>
    </row>
    <row r="197" spans="2:6" ht="12.75">
      <c r="B197" s="482"/>
      <c r="C197" s="482"/>
      <c r="D197" s="482"/>
      <c r="E197" s="482"/>
      <c r="F197" s="482"/>
    </row>
    <row r="198" spans="2:6" ht="12.75">
      <c r="B198" s="482"/>
      <c r="C198" s="482"/>
      <c r="D198" s="482"/>
      <c r="E198" s="482"/>
      <c r="F198" s="482"/>
    </row>
    <row r="199" spans="2:6" ht="12.75">
      <c r="B199" s="482"/>
      <c r="C199" s="482"/>
      <c r="D199" s="482"/>
      <c r="E199" s="482"/>
      <c r="F199" s="482"/>
    </row>
    <row r="200" spans="2:6" ht="12.75">
      <c r="B200" s="482"/>
      <c r="C200" s="482"/>
      <c r="D200" s="482"/>
      <c r="E200" s="482"/>
      <c r="F200" s="482"/>
    </row>
    <row r="201" spans="2:6" ht="12.75">
      <c r="B201" s="482"/>
      <c r="C201" s="482"/>
      <c r="D201" s="482"/>
      <c r="E201" s="482"/>
      <c r="F201" s="482"/>
    </row>
    <row r="202" spans="2:6" ht="12.75">
      <c r="B202" s="482"/>
      <c r="C202" s="482"/>
      <c r="D202" s="482"/>
      <c r="E202" s="482"/>
      <c r="F202" s="482"/>
    </row>
    <row r="203" spans="2:6" ht="12.75">
      <c r="B203" s="482"/>
      <c r="C203" s="482"/>
      <c r="D203" s="482"/>
      <c r="E203" s="482"/>
      <c r="F203" s="482"/>
    </row>
    <row r="204" spans="2:6" ht="12.75">
      <c r="B204" s="482"/>
      <c r="C204" s="482"/>
      <c r="D204" s="482"/>
      <c r="E204" s="482"/>
      <c r="F204" s="482"/>
    </row>
    <row r="205" spans="2:6" ht="12.75">
      <c r="B205" s="482"/>
      <c r="C205" s="482"/>
      <c r="D205" s="482"/>
      <c r="E205" s="482"/>
      <c r="F205" s="482"/>
    </row>
    <row r="206" spans="2:6" ht="12.75">
      <c r="B206" s="482"/>
      <c r="C206" s="482"/>
      <c r="D206" s="482"/>
      <c r="E206" s="482"/>
      <c r="F206" s="482"/>
    </row>
    <row r="207" spans="2:6" ht="12.75">
      <c r="B207" s="482"/>
      <c r="C207" s="482"/>
      <c r="D207" s="482"/>
      <c r="E207" s="482"/>
      <c r="F207" s="482"/>
    </row>
    <row r="208" spans="2:6" ht="12.75">
      <c r="B208" s="482"/>
      <c r="C208" s="482"/>
      <c r="D208" s="482"/>
      <c r="E208" s="482"/>
      <c r="F208" s="482"/>
    </row>
    <row r="209" spans="2:6" ht="12.75">
      <c r="B209" s="482"/>
      <c r="C209" s="482"/>
      <c r="D209" s="482"/>
      <c r="E209" s="482"/>
      <c r="F209" s="482"/>
    </row>
    <row r="210" spans="2:6" ht="12.75">
      <c r="B210" s="482"/>
      <c r="C210" s="482"/>
      <c r="D210" s="482"/>
      <c r="E210" s="482"/>
      <c r="F210" s="482"/>
    </row>
    <row r="211" spans="2:6" ht="12.75">
      <c r="B211" s="482"/>
      <c r="C211" s="482"/>
      <c r="D211" s="482"/>
      <c r="E211" s="482"/>
      <c r="F211" s="482"/>
    </row>
    <row r="212" spans="2:6" ht="12.75">
      <c r="B212" s="482"/>
      <c r="C212" s="482"/>
      <c r="D212" s="482"/>
      <c r="E212" s="482"/>
      <c r="F212" s="482"/>
    </row>
    <row r="213" spans="2:6" ht="12.75">
      <c r="B213" s="482"/>
      <c r="C213" s="482"/>
      <c r="D213" s="482"/>
      <c r="E213" s="482"/>
      <c r="F213" s="482"/>
    </row>
    <row r="214" spans="2:6" ht="12.75">
      <c r="B214" s="482"/>
      <c r="C214" s="482"/>
      <c r="D214" s="482"/>
      <c r="E214" s="482"/>
      <c r="F214" s="482"/>
    </row>
    <row r="215" spans="2:6" ht="12.75">
      <c r="B215" s="482"/>
      <c r="C215" s="482"/>
      <c r="D215" s="482"/>
      <c r="E215" s="482"/>
      <c r="F215" s="482"/>
    </row>
    <row r="216" spans="2:6" ht="12.75">
      <c r="B216" s="482"/>
      <c r="C216" s="482"/>
      <c r="D216" s="482"/>
      <c r="E216" s="482"/>
      <c r="F216" s="482"/>
    </row>
    <row r="217" spans="2:6" ht="12.75">
      <c r="B217" s="482"/>
      <c r="C217" s="482"/>
      <c r="D217" s="482"/>
      <c r="E217" s="482"/>
      <c r="F217" s="482"/>
    </row>
    <row r="218" spans="2:6" ht="12.75">
      <c r="B218" s="482"/>
      <c r="C218" s="482"/>
      <c r="D218" s="482"/>
      <c r="E218" s="482"/>
      <c r="F218" s="482"/>
    </row>
    <row r="219" spans="2:6" ht="12.75">
      <c r="B219" s="482"/>
      <c r="C219" s="482"/>
      <c r="D219" s="482"/>
      <c r="E219" s="482"/>
      <c r="F219" s="482"/>
    </row>
    <row r="220" spans="2:6" ht="12.75">
      <c r="B220" s="482"/>
      <c r="C220" s="482"/>
      <c r="D220" s="482"/>
      <c r="E220" s="482"/>
      <c r="F220" s="482"/>
    </row>
    <row r="221" spans="2:6" ht="12.75">
      <c r="B221" s="482"/>
      <c r="C221" s="482"/>
      <c r="D221" s="482"/>
      <c r="E221" s="482"/>
      <c r="F221" s="482"/>
    </row>
    <row r="222" spans="2:6" ht="12.75">
      <c r="B222" s="482"/>
      <c r="C222" s="482"/>
      <c r="D222" s="482"/>
      <c r="E222" s="482"/>
      <c r="F222" s="482"/>
    </row>
    <row r="223" spans="2:6" ht="12.75">
      <c r="B223" s="482"/>
      <c r="C223" s="482"/>
      <c r="D223" s="482"/>
      <c r="E223" s="482"/>
      <c r="F223" s="482"/>
    </row>
    <row r="224" spans="2:6" ht="12.75">
      <c r="B224" s="482"/>
      <c r="C224" s="482"/>
      <c r="D224" s="482"/>
      <c r="E224" s="482"/>
      <c r="F224" s="482"/>
    </row>
    <row r="225" spans="2:6" ht="12.75">
      <c r="B225" s="482"/>
      <c r="C225" s="482"/>
      <c r="D225" s="482"/>
      <c r="E225" s="482"/>
      <c r="F225" s="482"/>
    </row>
    <row r="226" spans="2:6" ht="12.75">
      <c r="B226" s="482"/>
      <c r="C226" s="482"/>
      <c r="D226" s="482"/>
      <c r="E226" s="482"/>
      <c r="F226" s="482"/>
    </row>
    <row r="227" spans="2:6" ht="12.75">
      <c r="B227" s="482"/>
      <c r="C227" s="482"/>
      <c r="D227" s="482"/>
      <c r="E227" s="482"/>
      <c r="F227" s="482"/>
    </row>
    <row r="228" spans="2:6" ht="12.75">
      <c r="B228" s="482"/>
      <c r="C228" s="482"/>
      <c r="D228" s="482"/>
      <c r="E228" s="482"/>
      <c r="F228" s="482"/>
    </row>
    <row r="229" spans="2:6" ht="12.75">
      <c r="B229" s="482"/>
      <c r="C229" s="482"/>
      <c r="D229" s="482"/>
      <c r="E229" s="482"/>
      <c r="F229" s="482"/>
    </row>
    <row r="230" spans="2:6" ht="12.75">
      <c r="B230" s="482"/>
      <c r="C230" s="482"/>
      <c r="D230" s="482"/>
      <c r="E230" s="482"/>
      <c r="F230" s="482"/>
    </row>
    <row r="231" spans="2:6" ht="12.75">
      <c r="B231" s="482"/>
      <c r="C231" s="482"/>
      <c r="D231" s="482"/>
      <c r="E231" s="482"/>
      <c r="F231" s="482"/>
    </row>
    <row r="232" spans="2:6" ht="12.75">
      <c r="B232" s="482"/>
      <c r="C232" s="482"/>
      <c r="D232" s="482"/>
      <c r="E232" s="482"/>
      <c r="F232" s="482"/>
    </row>
    <row r="233" spans="2:6" ht="12.75">
      <c r="B233" s="482"/>
      <c r="C233" s="482"/>
      <c r="D233" s="482"/>
      <c r="E233" s="482"/>
      <c r="F233" s="482"/>
    </row>
    <row r="234" spans="2:6" ht="12.75">
      <c r="B234" s="482"/>
      <c r="C234" s="482"/>
      <c r="D234" s="482"/>
      <c r="E234" s="482"/>
      <c r="F234" s="482"/>
    </row>
    <row r="235" spans="2:6" ht="12.75">
      <c r="B235" s="482"/>
      <c r="C235" s="482"/>
      <c r="D235" s="482"/>
      <c r="E235" s="482"/>
      <c r="F235" s="482"/>
    </row>
    <row r="236" spans="2:6" ht="12.75">
      <c r="B236" s="482"/>
      <c r="C236" s="482"/>
      <c r="D236" s="482"/>
      <c r="E236" s="482"/>
      <c r="F236" s="482"/>
    </row>
    <row r="237" spans="2:6" ht="12.75">
      <c r="B237" s="482"/>
      <c r="C237" s="482"/>
      <c r="D237" s="482"/>
      <c r="E237" s="482"/>
      <c r="F237" s="482"/>
    </row>
    <row r="238" spans="2:6" ht="12.75">
      <c r="B238" s="482"/>
      <c r="C238" s="482"/>
      <c r="D238" s="482"/>
      <c r="E238" s="482"/>
      <c r="F238" s="482"/>
    </row>
    <row r="239" spans="2:6" ht="12.75">
      <c r="B239" s="482"/>
      <c r="C239" s="482"/>
      <c r="D239" s="482"/>
      <c r="E239" s="482"/>
      <c r="F239" s="482"/>
    </row>
    <row r="240" spans="2:6" ht="12.75">
      <c r="B240" s="482"/>
      <c r="C240" s="482"/>
      <c r="D240" s="482"/>
      <c r="E240" s="482"/>
      <c r="F240" s="482"/>
    </row>
    <row r="241" spans="2:6" ht="12.75">
      <c r="B241" s="482"/>
      <c r="C241" s="482"/>
      <c r="D241" s="482"/>
      <c r="E241" s="482"/>
      <c r="F241" s="482"/>
    </row>
    <row r="242" spans="2:6" ht="12.75">
      <c r="B242" s="482"/>
      <c r="C242" s="482"/>
      <c r="D242" s="482"/>
      <c r="E242" s="482"/>
      <c r="F242" s="482"/>
    </row>
    <row r="243" spans="2:6" ht="12.75">
      <c r="B243" s="482"/>
      <c r="C243" s="482"/>
      <c r="D243" s="482"/>
      <c r="E243" s="482"/>
      <c r="F243" s="482"/>
    </row>
    <row r="244" spans="2:6" ht="12.75">
      <c r="B244" s="482"/>
      <c r="C244" s="482"/>
      <c r="D244" s="482"/>
      <c r="E244" s="482"/>
      <c r="F244" s="482"/>
    </row>
    <row r="245" spans="2:6" ht="12.75">
      <c r="B245" s="482"/>
      <c r="C245" s="482"/>
      <c r="D245" s="482"/>
      <c r="E245" s="482"/>
      <c r="F245" s="482"/>
    </row>
    <row r="246" spans="2:6" ht="12.75">
      <c r="B246" s="482"/>
      <c r="C246" s="482"/>
      <c r="D246" s="482"/>
      <c r="E246" s="482"/>
      <c r="F246" s="482"/>
    </row>
    <row r="247" spans="2:6" ht="12.75">
      <c r="B247" s="482"/>
      <c r="C247" s="482"/>
      <c r="D247" s="482"/>
      <c r="E247" s="482"/>
      <c r="F247" s="482"/>
    </row>
    <row r="248" spans="2:6" ht="12.75">
      <c r="B248" s="482"/>
      <c r="C248" s="482"/>
      <c r="D248" s="482"/>
      <c r="E248" s="482"/>
      <c r="F248" s="482"/>
    </row>
    <row r="249" spans="2:6" ht="12.75">
      <c r="B249" s="482"/>
      <c r="C249" s="482"/>
      <c r="D249" s="482"/>
      <c r="E249" s="482"/>
      <c r="F249" s="482"/>
    </row>
    <row r="250" spans="2:6" ht="12.75">
      <c r="B250" s="482"/>
      <c r="C250" s="482"/>
      <c r="D250" s="482"/>
      <c r="E250" s="482"/>
      <c r="F250" s="482"/>
    </row>
    <row r="251" spans="2:6" ht="12.75">
      <c r="B251" s="482"/>
      <c r="C251" s="482"/>
      <c r="D251" s="482"/>
      <c r="E251" s="482"/>
      <c r="F251" s="482"/>
    </row>
    <row r="252" spans="2:6" ht="12.75">
      <c r="B252" s="482"/>
      <c r="C252" s="482"/>
      <c r="D252" s="482"/>
      <c r="E252" s="482"/>
      <c r="F252" s="482"/>
    </row>
    <row r="253" spans="2:6" ht="12.75">
      <c r="B253" s="482"/>
      <c r="C253" s="482"/>
      <c r="D253" s="482"/>
      <c r="E253" s="482"/>
      <c r="F253" s="482"/>
    </row>
    <row r="254" spans="2:6" ht="12.75">
      <c r="B254" s="482"/>
      <c r="C254" s="482"/>
      <c r="D254" s="482"/>
      <c r="E254" s="482"/>
      <c r="F254" s="482"/>
    </row>
    <row r="255" spans="2:6" ht="12.75">
      <c r="B255" s="482"/>
      <c r="C255" s="482"/>
      <c r="D255" s="482"/>
      <c r="E255" s="482"/>
      <c r="F255" s="482"/>
    </row>
    <row r="256" spans="2:6" ht="12.75">
      <c r="B256" s="482"/>
      <c r="C256" s="482"/>
      <c r="D256" s="482"/>
      <c r="E256" s="482"/>
      <c r="F256" s="482"/>
    </row>
    <row r="257" spans="2:6" ht="12.75">
      <c r="B257" s="482"/>
      <c r="C257" s="482"/>
      <c r="D257" s="482"/>
      <c r="E257" s="482"/>
      <c r="F257" s="482"/>
    </row>
    <row r="258" spans="2:6" ht="12.75">
      <c r="B258" s="482"/>
      <c r="C258" s="482"/>
      <c r="D258" s="482"/>
      <c r="E258" s="482"/>
      <c r="F258" s="482"/>
    </row>
    <row r="259" spans="2:6" ht="12.75">
      <c r="B259" s="482"/>
      <c r="C259" s="482"/>
      <c r="D259" s="482"/>
      <c r="E259" s="482"/>
      <c r="F259" s="482"/>
    </row>
    <row r="260" spans="2:6" ht="12.75">
      <c r="B260" s="482"/>
      <c r="C260" s="482"/>
      <c r="D260" s="482"/>
      <c r="E260" s="482"/>
      <c r="F260" s="482"/>
    </row>
    <row r="261" spans="2:6" ht="12.75">
      <c r="B261" s="482"/>
      <c r="C261" s="482"/>
      <c r="D261" s="482"/>
      <c r="E261" s="482"/>
      <c r="F261" s="482"/>
    </row>
    <row r="262" spans="2:6" ht="12.75">
      <c r="B262" s="482"/>
      <c r="C262" s="482"/>
      <c r="D262" s="482"/>
      <c r="E262" s="482"/>
      <c r="F262" s="482"/>
    </row>
    <row r="263" spans="2:6" ht="12.75">
      <c r="B263" s="482"/>
      <c r="C263" s="482"/>
      <c r="D263" s="482"/>
      <c r="E263" s="482"/>
      <c r="F263" s="482"/>
    </row>
    <row r="264" spans="2:6" ht="12.75">
      <c r="B264" s="482"/>
      <c r="C264" s="482"/>
      <c r="D264" s="482"/>
      <c r="E264" s="482"/>
      <c r="F264" s="482"/>
    </row>
    <row r="265" spans="2:6" ht="12.75">
      <c r="B265" s="482"/>
      <c r="C265" s="482"/>
      <c r="D265" s="482"/>
      <c r="E265" s="482"/>
      <c r="F265" s="482"/>
    </row>
    <row r="266" spans="2:6" ht="12.75">
      <c r="B266" s="482"/>
      <c r="C266" s="482"/>
      <c r="D266" s="482"/>
      <c r="E266" s="482"/>
      <c r="F266" s="482"/>
    </row>
    <row r="267" spans="2:6" ht="12.75">
      <c r="B267" s="482"/>
      <c r="C267" s="482"/>
      <c r="D267" s="482"/>
      <c r="E267" s="482"/>
      <c r="F267" s="482"/>
    </row>
    <row r="268" spans="2:6" ht="12.75">
      <c r="B268" s="482"/>
      <c r="C268" s="482"/>
      <c r="D268" s="482"/>
      <c r="E268" s="482"/>
      <c r="F268" s="482"/>
    </row>
    <row r="269" spans="2:6" ht="12.75">
      <c r="B269" s="482"/>
      <c r="C269" s="482"/>
      <c r="D269" s="482"/>
      <c r="E269" s="482"/>
      <c r="F269" s="482"/>
    </row>
    <row r="270" spans="2:6" ht="12.75">
      <c r="B270" s="482"/>
      <c r="C270" s="482"/>
      <c r="D270" s="482"/>
      <c r="E270" s="482"/>
      <c r="F270" s="482"/>
    </row>
    <row r="271" spans="2:6" ht="12.75">
      <c r="B271" s="482"/>
      <c r="C271" s="482"/>
      <c r="D271" s="482"/>
      <c r="E271" s="482"/>
      <c r="F271" s="482"/>
    </row>
    <row r="272" spans="2:6" ht="12.75">
      <c r="B272" s="482"/>
      <c r="C272" s="482"/>
      <c r="D272" s="482"/>
      <c r="E272" s="482"/>
      <c r="F272" s="482"/>
    </row>
    <row r="273" spans="2:6" ht="12.75">
      <c r="B273" s="482"/>
      <c r="C273" s="482"/>
      <c r="D273" s="482"/>
      <c r="E273" s="482"/>
      <c r="F273" s="482"/>
    </row>
    <row r="274" spans="2:6" ht="12.75">
      <c r="B274" s="482"/>
      <c r="C274" s="482"/>
      <c r="D274" s="482"/>
      <c r="E274" s="482"/>
      <c r="F274" s="482"/>
    </row>
    <row r="275" spans="2:6" ht="12.75">
      <c r="B275" s="482"/>
      <c r="C275" s="482"/>
      <c r="D275" s="482"/>
      <c r="E275" s="482"/>
      <c r="F275" s="482"/>
    </row>
    <row r="276" spans="2:6" ht="12.75">
      <c r="B276" s="482"/>
      <c r="C276" s="482"/>
      <c r="D276" s="482"/>
      <c r="E276" s="482"/>
      <c r="F276" s="482"/>
    </row>
    <row r="277" spans="2:6" ht="12.75">
      <c r="B277" s="482"/>
      <c r="C277" s="482"/>
      <c r="D277" s="482"/>
      <c r="E277" s="482"/>
      <c r="F277" s="482"/>
    </row>
    <row r="278" spans="2:6" ht="12.75">
      <c r="B278" s="482"/>
      <c r="C278" s="482"/>
      <c r="D278" s="482"/>
      <c r="E278" s="482"/>
      <c r="F278" s="482"/>
    </row>
    <row r="279" spans="2:6" ht="12.75">
      <c r="B279" s="482"/>
      <c r="C279" s="482"/>
      <c r="D279" s="482"/>
      <c r="E279" s="482"/>
      <c r="F279" s="482"/>
    </row>
    <row r="280" spans="2:6" ht="12.75">
      <c r="B280" s="482"/>
      <c r="C280" s="482"/>
      <c r="D280" s="482"/>
      <c r="E280" s="482"/>
      <c r="F280" s="482"/>
    </row>
    <row r="281" spans="2:6" ht="12.75">
      <c r="B281" s="482"/>
      <c r="C281" s="482"/>
      <c r="D281" s="482"/>
      <c r="E281" s="482"/>
      <c r="F281" s="482"/>
    </row>
    <row r="282" spans="2:6" ht="12.75">
      <c r="B282" s="482"/>
      <c r="C282" s="482"/>
      <c r="D282" s="482"/>
      <c r="E282" s="482"/>
      <c r="F282" s="482"/>
    </row>
    <row r="283" spans="2:6" ht="12.75">
      <c r="B283" s="482"/>
      <c r="C283" s="482"/>
      <c r="D283" s="482"/>
      <c r="E283" s="482"/>
      <c r="F283" s="482"/>
    </row>
    <row r="284" spans="2:6" ht="12.75">
      <c r="B284" s="482"/>
      <c r="C284" s="482"/>
      <c r="D284" s="482"/>
      <c r="E284" s="482"/>
      <c r="F284" s="482"/>
    </row>
    <row r="285" spans="2:6" ht="12.75">
      <c r="B285" s="482"/>
      <c r="C285" s="482"/>
      <c r="D285" s="482"/>
      <c r="E285" s="482"/>
      <c r="F285" s="482"/>
    </row>
    <row r="286" spans="2:6" ht="12.75">
      <c r="B286" s="482"/>
      <c r="C286" s="482"/>
      <c r="D286" s="482"/>
      <c r="E286" s="482"/>
      <c r="F286" s="482"/>
    </row>
    <row r="287" spans="2:6" ht="12.75">
      <c r="B287" s="482"/>
      <c r="C287" s="482"/>
      <c r="D287" s="482"/>
      <c r="E287" s="482"/>
      <c r="F287" s="482"/>
    </row>
    <row r="288" spans="2:6" ht="12.75">
      <c r="B288" s="482"/>
      <c r="C288" s="482"/>
      <c r="D288" s="482"/>
      <c r="E288" s="482"/>
      <c r="F288" s="482"/>
    </row>
    <row r="289" spans="2:6" ht="12.75">
      <c r="B289" s="482"/>
      <c r="C289" s="482"/>
      <c r="D289" s="482"/>
      <c r="E289" s="482"/>
      <c r="F289" s="482"/>
    </row>
    <row r="290" spans="2:6" ht="12.75">
      <c r="B290" s="482"/>
      <c r="C290" s="482"/>
      <c r="D290" s="482"/>
      <c r="E290" s="482"/>
      <c r="F290" s="482"/>
    </row>
    <row r="291" spans="2:6" ht="12.75">
      <c r="B291" s="482"/>
      <c r="C291" s="482"/>
      <c r="D291" s="482"/>
      <c r="E291" s="482"/>
      <c r="F291" s="482"/>
    </row>
    <row r="292" spans="2:6" ht="12.75">
      <c r="B292" s="482"/>
      <c r="C292" s="482"/>
      <c r="D292" s="482"/>
      <c r="E292" s="482"/>
      <c r="F292" s="482"/>
    </row>
    <row r="293" spans="2:6" ht="12.75">
      <c r="B293" s="482"/>
      <c r="C293" s="482"/>
      <c r="D293" s="482"/>
      <c r="E293" s="482"/>
      <c r="F293" s="482"/>
    </row>
    <row r="294" spans="2:6" ht="12.75">
      <c r="B294" s="482"/>
      <c r="C294" s="482"/>
      <c r="D294" s="482"/>
      <c r="E294" s="482"/>
      <c r="F294" s="482"/>
    </row>
    <row r="295" spans="2:6" ht="12.75">
      <c r="B295" s="482"/>
      <c r="C295" s="482"/>
      <c r="D295" s="482"/>
      <c r="E295" s="482"/>
      <c r="F295" s="482"/>
    </row>
    <row r="296" spans="2:6" ht="12.75">
      <c r="B296" s="482"/>
      <c r="C296" s="482"/>
      <c r="D296" s="482"/>
      <c r="E296" s="482"/>
      <c r="F296" s="482"/>
    </row>
    <row r="297" spans="2:6" ht="12.75">
      <c r="B297" s="482"/>
      <c r="C297" s="482"/>
      <c r="D297" s="482"/>
      <c r="E297" s="482"/>
      <c r="F297" s="482"/>
    </row>
    <row r="298" spans="2:6" ht="12.75">
      <c r="B298" s="482"/>
      <c r="C298" s="482"/>
      <c r="D298" s="482"/>
      <c r="E298" s="482"/>
      <c r="F298" s="482"/>
    </row>
    <row r="299" spans="2:6" ht="12.75">
      <c r="B299" s="482"/>
      <c r="C299" s="482"/>
      <c r="D299" s="482"/>
      <c r="E299" s="482"/>
      <c r="F299" s="482"/>
    </row>
    <row r="300" spans="2:6" ht="12.75">
      <c r="B300" s="482"/>
      <c r="C300" s="482"/>
      <c r="D300" s="482"/>
      <c r="E300" s="482"/>
      <c r="F300" s="482"/>
    </row>
    <row r="301" spans="2:6" ht="12.75">
      <c r="B301" s="482"/>
      <c r="C301" s="482"/>
      <c r="D301" s="482"/>
      <c r="E301" s="482"/>
      <c r="F301" s="482"/>
    </row>
    <row r="302" spans="2:6" ht="12.75">
      <c r="B302" s="482"/>
      <c r="C302" s="482"/>
      <c r="D302" s="482"/>
      <c r="E302" s="482"/>
      <c r="F302" s="482"/>
    </row>
    <row r="303" spans="2:6" ht="12.75">
      <c r="B303" s="482"/>
      <c r="C303" s="482"/>
      <c r="D303" s="482"/>
      <c r="E303" s="482"/>
      <c r="F303" s="482"/>
    </row>
    <row r="304" spans="2:6" ht="12.75">
      <c r="B304" s="482"/>
      <c r="C304" s="482"/>
      <c r="D304" s="482"/>
      <c r="E304" s="482"/>
      <c r="F304" s="482"/>
    </row>
    <row r="305" spans="2:6" ht="12.75">
      <c r="B305" s="482"/>
      <c r="C305" s="482"/>
      <c r="D305" s="482"/>
      <c r="E305" s="482"/>
      <c r="F305" s="482"/>
    </row>
    <row r="306" spans="2:6" ht="12.75">
      <c r="B306" s="482"/>
      <c r="C306" s="482"/>
      <c r="D306" s="482"/>
      <c r="E306" s="482"/>
      <c r="F306" s="482"/>
    </row>
    <row r="307" spans="2:6" ht="12.75">
      <c r="B307" s="482"/>
      <c r="C307" s="482"/>
      <c r="D307" s="482"/>
      <c r="E307" s="482"/>
      <c r="F307" s="482"/>
    </row>
    <row r="308" spans="2:6" ht="12.75">
      <c r="B308" s="482"/>
      <c r="C308" s="482"/>
      <c r="D308" s="482"/>
      <c r="E308" s="482"/>
      <c r="F308" s="482"/>
    </row>
    <row r="309" spans="2:6" ht="12.75">
      <c r="B309" s="482"/>
      <c r="C309" s="482"/>
      <c r="D309" s="482"/>
      <c r="E309" s="482"/>
      <c r="F309" s="482"/>
    </row>
    <row r="310" spans="2:6" ht="12.75">
      <c r="B310" s="482"/>
      <c r="C310" s="482"/>
      <c r="D310" s="482"/>
      <c r="E310" s="482"/>
      <c r="F310" s="482"/>
    </row>
    <row r="311" spans="2:6" ht="12.75">
      <c r="B311" s="482"/>
      <c r="C311" s="482"/>
      <c r="D311" s="482"/>
      <c r="E311" s="482"/>
      <c r="F311" s="482"/>
    </row>
    <row r="312" spans="2:6" ht="12.75">
      <c r="B312" s="482"/>
      <c r="C312" s="482"/>
      <c r="D312" s="482"/>
      <c r="E312" s="482"/>
      <c r="F312" s="482"/>
    </row>
    <row r="313" spans="2:6" ht="12.75">
      <c r="B313" s="482"/>
      <c r="C313" s="482"/>
      <c r="D313" s="482"/>
      <c r="E313" s="482"/>
      <c r="F313" s="482"/>
    </row>
    <row r="314" spans="2:6" ht="12.75">
      <c r="B314" s="482"/>
      <c r="C314" s="482"/>
      <c r="D314" s="482"/>
      <c r="E314" s="482"/>
      <c r="F314" s="482"/>
    </row>
    <row r="315" spans="2:6" ht="12.75">
      <c r="B315" s="482"/>
      <c r="C315" s="482"/>
      <c r="D315" s="482"/>
      <c r="E315" s="482"/>
      <c r="F315" s="482"/>
    </row>
    <row r="316" spans="2:6" ht="12.75">
      <c r="B316" s="482"/>
      <c r="C316" s="482"/>
      <c r="D316" s="482"/>
      <c r="E316" s="482"/>
      <c r="F316" s="482"/>
    </row>
    <row r="317" spans="2:6" ht="12.75">
      <c r="B317" s="482"/>
      <c r="C317" s="482"/>
      <c r="D317" s="482"/>
      <c r="E317" s="482"/>
      <c r="F317" s="482"/>
    </row>
    <row r="318" spans="2:6" ht="12.75">
      <c r="B318" s="482"/>
      <c r="C318" s="482"/>
      <c r="D318" s="482"/>
      <c r="E318" s="482"/>
      <c r="F318" s="482"/>
    </row>
    <row r="319" spans="2:6" ht="12.75">
      <c r="B319" s="482"/>
      <c r="C319" s="482"/>
      <c r="D319" s="482"/>
      <c r="E319" s="482"/>
      <c r="F319" s="482"/>
    </row>
    <row r="320" spans="2:6" ht="12.75">
      <c r="B320" s="482"/>
      <c r="C320" s="482"/>
      <c r="D320" s="482"/>
      <c r="E320" s="482"/>
      <c r="F320" s="482"/>
    </row>
    <row r="321" spans="2:6" ht="12.75">
      <c r="B321" s="482"/>
      <c r="C321" s="482"/>
      <c r="D321" s="482"/>
      <c r="E321" s="482"/>
      <c r="F321" s="482"/>
    </row>
    <row r="322" spans="2:6" ht="12.75">
      <c r="B322" s="482"/>
      <c r="C322" s="482"/>
      <c r="D322" s="482"/>
      <c r="E322" s="482"/>
      <c r="F322" s="482"/>
    </row>
    <row r="323" spans="2:6" ht="12.75">
      <c r="B323" s="482"/>
      <c r="C323" s="482"/>
      <c r="D323" s="482"/>
      <c r="E323" s="482"/>
      <c r="F323" s="482"/>
    </row>
    <row r="324" spans="2:6" ht="12.75">
      <c r="B324" s="482"/>
      <c r="C324" s="482"/>
      <c r="D324" s="482"/>
      <c r="E324" s="482"/>
      <c r="F324" s="482"/>
    </row>
    <row r="325" spans="2:6" ht="12.75">
      <c r="B325" s="482"/>
      <c r="C325" s="482"/>
      <c r="D325" s="482"/>
      <c r="E325" s="482"/>
      <c r="F325" s="482"/>
    </row>
    <row r="326" spans="2:6" ht="12.75">
      <c r="B326" s="482"/>
      <c r="C326" s="482"/>
      <c r="D326" s="482"/>
      <c r="E326" s="482"/>
      <c r="F326" s="482"/>
    </row>
    <row r="327" spans="2:6" ht="12.75">
      <c r="B327" s="482"/>
      <c r="C327" s="482"/>
      <c r="D327" s="482"/>
      <c r="E327" s="482"/>
      <c r="F327" s="482"/>
    </row>
    <row r="328" spans="2:6" ht="12.75">
      <c r="B328" s="482"/>
      <c r="C328" s="482"/>
      <c r="D328" s="482"/>
      <c r="E328" s="482"/>
      <c r="F328" s="482"/>
    </row>
    <row r="329" spans="2:6" ht="12.75">
      <c r="B329" s="482"/>
      <c r="C329" s="482"/>
      <c r="D329" s="482"/>
      <c r="E329" s="482"/>
      <c r="F329" s="482"/>
    </row>
    <row r="330" spans="2:6" ht="12.75">
      <c r="B330" s="482"/>
      <c r="C330" s="482"/>
      <c r="D330" s="482"/>
      <c r="E330" s="482"/>
      <c r="F330" s="482"/>
    </row>
    <row r="331" spans="2:6" ht="12.75">
      <c r="B331" s="482"/>
      <c r="C331" s="482"/>
      <c r="D331" s="482"/>
      <c r="E331" s="482"/>
      <c r="F331" s="482"/>
    </row>
    <row r="332" spans="2:6" ht="12.75">
      <c r="B332" s="482"/>
      <c r="C332" s="482"/>
      <c r="D332" s="482"/>
      <c r="E332" s="482"/>
      <c r="F332" s="482"/>
    </row>
    <row r="333" spans="2:6" ht="12.75">
      <c r="B333" s="482"/>
      <c r="C333" s="482"/>
      <c r="D333" s="482"/>
      <c r="E333" s="482"/>
      <c r="F333" s="482"/>
    </row>
    <row r="334" spans="2:6" ht="12.75">
      <c r="B334" s="482"/>
      <c r="C334" s="482"/>
      <c r="D334" s="482"/>
      <c r="E334" s="482"/>
      <c r="F334" s="482"/>
    </row>
    <row r="335" spans="2:6" ht="12.75">
      <c r="B335" s="482"/>
      <c r="C335" s="482"/>
      <c r="D335" s="482"/>
      <c r="E335" s="482"/>
      <c r="F335" s="482"/>
    </row>
    <row r="336" spans="2:6" ht="12.75">
      <c r="B336" s="482"/>
      <c r="C336" s="482"/>
      <c r="D336" s="482"/>
      <c r="E336" s="482"/>
      <c r="F336" s="482"/>
    </row>
    <row r="337" spans="2:6" ht="12.75">
      <c r="B337" s="482"/>
      <c r="C337" s="482"/>
      <c r="D337" s="482"/>
      <c r="E337" s="482"/>
      <c r="F337" s="482"/>
    </row>
    <row r="338" spans="2:6" ht="12.75">
      <c r="B338" s="482"/>
      <c r="C338" s="482"/>
      <c r="D338" s="482"/>
      <c r="E338" s="482"/>
      <c r="F338" s="482"/>
    </row>
    <row r="339" spans="2:6" ht="12.75">
      <c r="B339" s="482"/>
      <c r="C339" s="482"/>
      <c r="D339" s="482"/>
      <c r="E339" s="482"/>
      <c r="F339" s="482"/>
    </row>
    <row r="340" spans="2:6" ht="12.75">
      <c r="B340" s="482"/>
      <c r="C340" s="482"/>
      <c r="D340" s="482"/>
      <c r="E340" s="482"/>
      <c r="F340" s="482"/>
    </row>
    <row r="341" spans="2:6" ht="12.75">
      <c r="B341" s="482"/>
      <c r="C341" s="482"/>
      <c r="D341" s="482"/>
      <c r="E341" s="482"/>
      <c r="F341" s="482"/>
    </row>
    <row r="342" spans="2:6" ht="12.75">
      <c r="B342" s="482"/>
      <c r="C342" s="482"/>
      <c r="D342" s="482"/>
      <c r="E342" s="482"/>
      <c r="F342" s="482"/>
    </row>
    <row r="343" spans="2:6" ht="12.75">
      <c r="B343" s="482"/>
      <c r="C343" s="482"/>
      <c r="D343" s="482"/>
      <c r="E343" s="482"/>
      <c r="F343" s="482"/>
    </row>
    <row r="344" spans="2:6" ht="12.75">
      <c r="B344" s="482"/>
      <c r="C344" s="482"/>
      <c r="D344" s="482"/>
      <c r="E344" s="482"/>
      <c r="F344" s="482"/>
    </row>
    <row r="345" spans="2:6" ht="12.75">
      <c r="B345" s="482"/>
      <c r="C345" s="482"/>
      <c r="D345" s="482"/>
      <c r="E345" s="482"/>
      <c r="F345" s="482"/>
    </row>
    <row r="346" spans="2:6" ht="12.75">
      <c r="B346" s="482"/>
      <c r="C346" s="482"/>
      <c r="D346" s="482"/>
      <c r="E346" s="482"/>
      <c r="F346" s="482"/>
    </row>
    <row r="347" spans="2:6" ht="12.75">
      <c r="B347" s="482"/>
      <c r="C347" s="482"/>
      <c r="D347" s="482"/>
      <c r="E347" s="482"/>
      <c r="F347" s="482"/>
    </row>
    <row r="348" spans="2:6" ht="12.75">
      <c r="B348" s="482"/>
      <c r="C348" s="482"/>
      <c r="D348" s="482"/>
      <c r="E348" s="482"/>
      <c r="F348" s="482"/>
    </row>
    <row r="349" spans="2:6" ht="12.75">
      <c r="B349" s="482"/>
      <c r="C349" s="482"/>
      <c r="D349" s="482"/>
      <c r="E349" s="482"/>
      <c r="F349" s="482"/>
    </row>
    <row r="350" spans="2:6" ht="12.75">
      <c r="B350" s="482"/>
      <c r="C350" s="482"/>
      <c r="D350" s="482"/>
      <c r="E350" s="482"/>
      <c r="F350" s="482"/>
    </row>
    <row r="351" spans="2:6" ht="12.75">
      <c r="B351" s="482"/>
      <c r="C351" s="482"/>
      <c r="D351" s="482"/>
      <c r="E351" s="482"/>
      <c r="F351" s="482"/>
    </row>
    <row r="352" spans="2:6" ht="12.75">
      <c r="B352" s="482"/>
      <c r="C352" s="482"/>
      <c r="D352" s="482"/>
      <c r="E352" s="482"/>
      <c r="F352" s="482"/>
    </row>
    <row r="353" spans="2:6" ht="12.75">
      <c r="B353" s="482"/>
      <c r="C353" s="482"/>
      <c r="D353" s="482"/>
      <c r="E353" s="482"/>
      <c r="F353" s="482"/>
    </row>
    <row r="354" spans="2:6" ht="12.75">
      <c r="B354" s="482"/>
      <c r="C354" s="482"/>
      <c r="D354" s="482"/>
      <c r="E354" s="482"/>
      <c r="F354" s="482"/>
    </row>
    <row r="355" spans="2:6" ht="12.75">
      <c r="B355" s="482"/>
      <c r="C355" s="482"/>
      <c r="D355" s="482"/>
      <c r="E355" s="482"/>
      <c r="F355" s="482"/>
    </row>
    <row r="356" spans="2:6" ht="12.75">
      <c r="B356" s="482"/>
      <c r="C356" s="482"/>
      <c r="D356" s="482"/>
      <c r="E356" s="482"/>
      <c r="F356" s="482"/>
    </row>
    <row r="357" spans="2:6" ht="12.75">
      <c r="B357" s="482"/>
      <c r="C357" s="482"/>
      <c r="D357" s="482"/>
      <c r="E357" s="482"/>
      <c r="F357" s="482"/>
    </row>
    <row r="358" spans="2:6" ht="12.75">
      <c r="B358" s="482"/>
      <c r="C358" s="482"/>
      <c r="D358" s="482"/>
      <c r="E358" s="482"/>
      <c r="F358" s="482"/>
    </row>
    <row r="359" spans="2:6" ht="12.75">
      <c r="B359" s="482"/>
      <c r="C359" s="482"/>
      <c r="D359" s="482"/>
      <c r="E359" s="482"/>
      <c r="F359" s="482"/>
    </row>
    <row r="360" spans="2:6" ht="12.75">
      <c r="B360" s="482"/>
      <c r="C360" s="482"/>
      <c r="D360" s="482"/>
      <c r="E360" s="482"/>
      <c r="F360" s="482"/>
    </row>
    <row r="361" spans="2:6" ht="12.75">
      <c r="B361" s="482"/>
      <c r="C361" s="482"/>
      <c r="D361" s="482"/>
      <c r="E361" s="482"/>
      <c r="F361" s="482"/>
    </row>
    <row r="362" spans="2:6" ht="12.75">
      <c r="B362" s="482"/>
      <c r="C362" s="482"/>
      <c r="D362" s="482"/>
      <c r="E362" s="482"/>
      <c r="F362" s="482"/>
    </row>
    <row r="363" spans="2:6" ht="12.75">
      <c r="B363" s="482"/>
      <c r="C363" s="482"/>
      <c r="D363" s="482"/>
      <c r="E363" s="482"/>
      <c r="F363" s="482"/>
    </row>
    <row r="364" spans="2:6" ht="12.75">
      <c r="B364" s="482"/>
      <c r="C364" s="482"/>
      <c r="D364" s="482"/>
      <c r="E364" s="482"/>
      <c r="F364" s="482"/>
    </row>
    <row r="365" spans="2:6" ht="12.75">
      <c r="B365" s="482"/>
      <c r="C365" s="482"/>
      <c r="D365" s="482"/>
      <c r="E365" s="482"/>
      <c r="F365" s="482"/>
    </row>
    <row r="366" spans="2:6" ht="12.75">
      <c r="B366" s="482"/>
      <c r="C366" s="482"/>
      <c r="D366" s="482"/>
      <c r="E366" s="482"/>
      <c r="F366" s="482"/>
    </row>
    <row r="367" spans="2:6" ht="12.75">
      <c r="B367" s="482"/>
      <c r="C367" s="482"/>
      <c r="D367" s="482"/>
      <c r="E367" s="482"/>
      <c r="F367" s="482"/>
    </row>
    <row r="368" spans="2:6" ht="12.75">
      <c r="B368" s="482"/>
      <c r="C368" s="482"/>
      <c r="D368" s="482"/>
      <c r="E368" s="482"/>
      <c r="F368" s="482"/>
    </row>
    <row r="369" spans="2:6" ht="12.75">
      <c r="B369" s="482"/>
      <c r="C369" s="482"/>
      <c r="D369" s="482"/>
      <c r="E369" s="482"/>
      <c r="F369" s="482"/>
    </row>
    <row r="370" spans="2:6" ht="12.75">
      <c r="B370" s="482"/>
      <c r="C370" s="482"/>
      <c r="D370" s="482"/>
      <c r="E370" s="482"/>
      <c r="F370" s="482"/>
    </row>
    <row r="371" spans="2:6" ht="12.75">
      <c r="B371" s="482"/>
      <c r="C371" s="482"/>
      <c r="D371" s="482"/>
      <c r="E371" s="482"/>
      <c r="F371" s="482"/>
    </row>
    <row r="372" spans="2:6" ht="12.75">
      <c r="B372" s="482"/>
      <c r="C372" s="482"/>
      <c r="D372" s="482"/>
      <c r="E372" s="482"/>
      <c r="F372" s="482"/>
    </row>
    <row r="373" spans="2:6" ht="12.75">
      <c r="B373" s="482"/>
      <c r="C373" s="482"/>
      <c r="D373" s="482"/>
      <c r="E373" s="482"/>
      <c r="F373" s="482"/>
    </row>
    <row r="374" spans="2:6" ht="12.75">
      <c r="B374" s="482"/>
      <c r="C374" s="482"/>
      <c r="D374" s="482"/>
      <c r="E374" s="482"/>
      <c r="F374" s="482"/>
    </row>
    <row r="375" spans="2:6" ht="12.75">
      <c r="B375" s="482"/>
      <c r="C375" s="482"/>
      <c r="D375" s="482"/>
      <c r="E375" s="482"/>
      <c r="F375" s="482"/>
    </row>
    <row r="376" spans="2:6" ht="12.75">
      <c r="B376" s="482"/>
      <c r="C376" s="482"/>
      <c r="D376" s="482"/>
      <c r="E376" s="482"/>
      <c r="F376" s="482"/>
    </row>
    <row r="377" spans="2:6" ht="12.75">
      <c r="B377" s="482"/>
      <c r="C377" s="482"/>
      <c r="D377" s="482"/>
      <c r="E377" s="482"/>
      <c r="F377" s="482"/>
    </row>
    <row r="378" spans="2:6" ht="12.75">
      <c r="B378" s="482"/>
      <c r="C378" s="482"/>
      <c r="D378" s="482"/>
      <c r="E378" s="482"/>
      <c r="F378" s="482"/>
    </row>
    <row r="379" spans="2:6" ht="12.75">
      <c r="B379" s="482"/>
      <c r="C379" s="482"/>
      <c r="D379" s="482"/>
      <c r="E379" s="482"/>
      <c r="F379" s="482"/>
    </row>
    <row r="380" spans="2:6" ht="12.75">
      <c r="B380" s="482"/>
      <c r="C380" s="482"/>
      <c r="D380" s="482"/>
      <c r="E380" s="482"/>
      <c r="F380" s="482"/>
    </row>
    <row r="381" spans="2:6" ht="12.75">
      <c r="B381" s="482"/>
      <c r="C381" s="482"/>
      <c r="D381" s="482"/>
      <c r="E381" s="482"/>
      <c r="F381" s="482"/>
    </row>
    <row r="382" spans="2:6" ht="12.75">
      <c r="B382" s="482"/>
      <c r="C382" s="482"/>
      <c r="D382" s="482"/>
      <c r="E382" s="482"/>
      <c r="F382" s="482"/>
    </row>
    <row r="383" spans="2:6" ht="12.75">
      <c r="B383" s="482"/>
      <c r="C383" s="482"/>
      <c r="D383" s="482"/>
      <c r="E383" s="482"/>
      <c r="F383" s="482"/>
    </row>
    <row r="384" spans="2:6" ht="12.75">
      <c r="B384" s="482"/>
      <c r="C384" s="482"/>
      <c r="D384" s="482"/>
      <c r="E384" s="482"/>
      <c r="F384" s="482"/>
    </row>
    <row r="385" spans="2:6" ht="12.75">
      <c r="B385" s="482"/>
      <c r="C385" s="482"/>
      <c r="D385" s="482"/>
      <c r="E385" s="482"/>
      <c r="F385" s="482"/>
    </row>
    <row r="386" spans="2:6" ht="12.75">
      <c r="B386" s="482"/>
      <c r="C386" s="482"/>
      <c r="D386" s="482"/>
      <c r="E386" s="482"/>
      <c r="F386" s="482"/>
    </row>
    <row r="387" spans="2:6" ht="12.75">
      <c r="B387" s="482"/>
      <c r="C387" s="482"/>
      <c r="D387" s="482"/>
      <c r="E387" s="482"/>
      <c r="F387" s="482"/>
    </row>
    <row r="388" spans="2:6" ht="12.75">
      <c r="B388" s="482"/>
      <c r="C388" s="482"/>
      <c r="D388" s="482"/>
      <c r="E388" s="482"/>
      <c r="F388" s="482"/>
    </row>
    <row r="389" spans="2:6" ht="12.75">
      <c r="B389" s="482"/>
      <c r="C389" s="482"/>
      <c r="D389" s="482"/>
      <c r="E389" s="482"/>
      <c r="F389" s="482"/>
    </row>
    <row r="390" spans="2:6" ht="12.75">
      <c r="B390" s="482"/>
      <c r="C390" s="482"/>
      <c r="D390" s="482"/>
      <c r="E390" s="482"/>
      <c r="F390" s="482"/>
    </row>
    <row r="391" spans="2:6" ht="12.75">
      <c r="B391" s="482"/>
      <c r="C391" s="482"/>
      <c r="D391" s="482"/>
      <c r="E391" s="482"/>
      <c r="F391" s="482"/>
    </row>
    <row r="392" spans="2:6" ht="12.75">
      <c r="B392" s="482"/>
      <c r="C392" s="482"/>
      <c r="D392" s="482"/>
      <c r="E392" s="482"/>
      <c r="F392" s="482"/>
    </row>
    <row r="393" spans="2:6" ht="12.75">
      <c r="B393" s="482"/>
      <c r="C393" s="482"/>
      <c r="D393" s="482"/>
      <c r="E393" s="482"/>
      <c r="F393" s="482"/>
    </row>
    <row r="394" spans="2:6" ht="12.75">
      <c r="B394" s="482"/>
      <c r="C394" s="482"/>
      <c r="D394" s="482"/>
      <c r="E394" s="482"/>
      <c r="F394" s="482"/>
    </row>
    <row r="395" spans="2:6" ht="12.75">
      <c r="B395" s="482"/>
      <c r="C395" s="482"/>
      <c r="D395" s="482"/>
      <c r="E395" s="482"/>
      <c r="F395" s="482"/>
    </row>
    <row r="396" spans="2:6" ht="12.75">
      <c r="B396" s="482"/>
      <c r="C396" s="482"/>
      <c r="D396" s="482"/>
      <c r="E396" s="482"/>
      <c r="F396" s="482"/>
    </row>
    <row r="397" spans="2:6" ht="12.75">
      <c r="B397" s="482"/>
      <c r="C397" s="482"/>
      <c r="D397" s="482"/>
      <c r="E397" s="482"/>
      <c r="F397" s="482"/>
    </row>
    <row r="398" spans="2:6" ht="12.75">
      <c r="B398" s="482"/>
      <c r="C398" s="482"/>
      <c r="D398" s="482"/>
      <c r="E398" s="482"/>
      <c r="F398" s="482"/>
    </row>
    <row r="399" spans="2:6" ht="12.75">
      <c r="B399" s="482"/>
      <c r="C399" s="482"/>
      <c r="D399" s="482"/>
      <c r="E399" s="482"/>
      <c r="F399" s="482"/>
    </row>
    <row r="400" spans="2:6" ht="12.75">
      <c r="B400" s="482"/>
      <c r="C400" s="482"/>
      <c r="D400" s="482"/>
      <c r="E400" s="482"/>
      <c r="F400" s="482"/>
    </row>
    <row r="401" spans="2:6" ht="12.75">
      <c r="B401" s="482"/>
      <c r="C401" s="482"/>
      <c r="D401" s="482"/>
      <c r="E401" s="482"/>
      <c r="F401" s="482"/>
    </row>
    <row r="402" spans="2:6" ht="12.75">
      <c r="B402" s="482"/>
      <c r="C402" s="482"/>
      <c r="D402" s="482"/>
      <c r="E402" s="482"/>
      <c r="F402" s="482"/>
    </row>
    <row r="403" spans="2:6" ht="12.75">
      <c r="B403" s="482"/>
      <c r="C403" s="482"/>
      <c r="D403" s="482"/>
      <c r="E403" s="482"/>
      <c r="F403" s="482"/>
    </row>
    <row r="404" spans="2:6" ht="12.75">
      <c r="B404" s="482"/>
      <c r="C404" s="482"/>
      <c r="D404" s="482"/>
      <c r="E404" s="482"/>
      <c r="F404" s="482"/>
    </row>
    <row r="405" spans="2:6" ht="12.75">
      <c r="B405" s="482"/>
      <c r="C405" s="482"/>
      <c r="D405" s="482"/>
      <c r="E405" s="482"/>
      <c r="F405" s="482"/>
    </row>
    <row r="406" spans="2:6" ht="12.75">
      <c r="B406" s="482"/>
      <c r="C406" s="482"/>
      <c r="D406" s="482"/>
      <c r="E406" s="482"/>
      <c r="F406" s="482"/>
    </row>
    <row r="407" spans="2:6" ht="12.75">
      <c r="B407" s="482"/>
      <c r="C407" s="482"/>
      <c r="D407" s="482"/>
      <c r="E407" s="482"/>
      <c r="F407" s="482"/>
    </row>
    <row r="408" spans="2:6" ht="12.75">
      <c r="B408" s="482"/>
      <c r="C408" s="482"/>
      <c r="D408" s="482"/>
      <c r="E408" s="482"/>
      <c r="F408" s="482"/>
    </row>
    <row r="409" spans="2:6" ht="12.75">
      <c r="B409" s="482"/>
      <c r="C409" s="482"/>
      <c r="D409" s="482"/>
      <c r="E409" s="482"/>
      <c r="F409" s="482"/>
    </row>
    <row r="410" spans="2:6" ht="12.75">
      <c r="B410" s="482"/>
      <c r="C410" s="482"/>
      <c r="D410" s="482"/>
      <c r="E410" s="482"/>
      <c r="F410" s="482"/>
    </row>
    <row r="411" spans="2:6" ht="12.75">
      <c r="B411" s="482"/>
      <c r="C411" s="482"/>
      <c r="D411" s="482"/>
      <c r="E411" s="482"/>
      <c r="F411" s="482"/>
    </row>
    <row r="412" spans="2:6" ht="12.75">
      <c r="B412" s="482"/>
      <c r="C412" s="482"/>
      <c r="D412" s="482"/>
      <c r="E412" s="482"/>
      <c r="F412" s="482"/>
    </row>
    <row r="413" spans="2:6" ht="12.75">
      <c r="B413" s="482"/>
      <c r="C413" s="482"/>
      <c r="D413" s="482"/>
      <c r="E413" s="482"/>
      <c r="F413" s="482"/>
    </row>
    <row r="414" spans="2:6" ht="12.75">
      <c r="B414" s="482"/>
      <c r="C414" s="482"/>
      <c r="D414" s="482"/>
      <c r="E414" s="482"/>
      <c r="F414" s="482"/>
    </row>
    <row r="415" spans="2:6" ht="12.75">
      <c r="B415" s="482"/>
      <c r="C415" s="482"/>
      <c r="D415" s="482"/>
      <c r="E415" s="482"/>
      <c r="F415" s="482"/>
    </row>
    <row r="416" spans="2:6" ht="12.75">
      <c r="B416" s="482"/>
      <c r="C416" s="482"/>
      <c r="D416" s="482"/>
      <c r="E416" s="482"/>
      <c r="F416" s="482"/>
    </row>
    <row r="417" spans="2:6" ht="12.75">
      <c r="B417" s="482"/>
      <c r="C417" s="482"/>
      <c r="D417" s="482"/>
      <c r="E417" s="482"/>
      <c r="F417" s="482"/>
    </row>
    <row r="418" spans="2:6" ht="12.75">
      <c r="B418" s="482"/>
      <c r="C418" s="482"/>
      <c r="D418" s="482"/>
      <c r="E418" s="482"/>
      <c r="F418" s="482"/>
    </row>
    <row r="419" spans="2:6" ht="12.75">
      <c r="B419" s="482"/>
      <c r="C419" s="482"/>
      <c r="D419" s="482"/>
      <c r="E419" s="482"/>
      <c r="F419" s="482"/>
    </row>
    <row r="420" spans="2:6" ht="12.75">
      <c r="B420" s="482"/>
      <c r="C420" s="482"/>
      <c r="D420" s="482"/>
      <c r="E420" s="482"/>
      <c r="F420" s="482"/>
    </row>
    <row r="421" spans="2:6" ht="12.75">
      <c r="B421" s="482"/>
      <c r="C421" s="482"/>
      <c r="D421" s="482"/>
      <c r="E421" s="482"/>
      <c r="F421" s="482"/>
    </row>
    <row r="422" spans="2:6" ht="12.75">
      <c r="B422" s="482"/>
      <c r="C422" s="482"/>
      <c r="D422" s="482"/>
      <c r="E422" s="482"/>
      <c r="F422" s="482"/>
    </row>
    <row r="423" spans="2:6" ht="12.75">
      <c r="B423" s="482"/>
      <c r="C423" s="482"/>
      <c r="D423" s="482"/>
      <c r="E423" s="482"/>
      <c r="F423" s="482"/>
    </row>
    <row r="424" spans="2:6" ht="12.75">
      <c r="B424" s="482"/>
      <c r="C424" s="482"/>
      <c r="D424" s="482"/>
      <c r="E424" s="482"/>
      <c r="F424" s="482"/>
    </row>
    <row r="425" spans="2:6" ht="12.75">
      <c r="B425" s="482"/>
      <c r="C425" s="482"/>
      <c r="D425" s="482"/>
      <c r="E425" s="482"/>
      <c r="F425" s="482"/>
    </row>
    <row r="426" spans="2:6" ht="12.75">
      <c r="B426" s="482"/>
      <c r="C426" s="482"/>
      <c r="D426" s="482"/>
      <c r="E426" s="482"/>
      <c r="F426" s="482"/>
    </row>
    <row r="427" spans="2:6" ht="12.75">
      <c r="B427" s="482"/>
      <c r="C427" s="482"/>
      <c r="D427" s="482"/>
      <c r="E427" s="482"/>
      <c r="F427" s="482"/>
    </row>
    <row r="428" spans="2:6" ht="12.75">
      <c r="B428" s="482"/>
      <c r="C428" s="482"/>
      <c r="D428" s="482"/>
      <c r="E428" s="482"/>
      <c r="F428" s="482"/>
    </row>
    <row r="429" spans="2:6" ht="12.75">
      <c r="B429" s="482"/>
      <c r="C429" s="482"/>
      <c r="D429" s="482"/>
      <c r="E429" s="482"/>
      <c r="F429" s="482"/>
    </row>
    <row r="430" spans="2:6" ht="12.75">
      <c r="B430" s="482"/>
      <c r="C430" s="482"/>
      <c r="D430" s="482"/>
      <c r="E430" s="482"/>
      <c r="F430" s="482"/>
    </row>
    <row r="431" spans="2:6" ht="12.75">
      <c r="B431" s="482"/>
      <c r="C431" s="482"/>
      <c r="D431" s="482"/>
      <c r="E431" s="482"/>
      <c r="F431" s="482"/>
    </row>
    <row r="432" spans="2:6" ht="12.75">
      <c r="B432" s="482"/>
      <c r="C432" s="482"/>
      <c r="D432" s="482"/>
      <c r="E432" s="482"/>
      <c r="F432" s="482"/>
    </row>
    <row r="433" spans="2:6" ht="12.75">
      <c r="B433" s="482"/>
      <c r="C433" s="482"/>
      <c r="D433" s="482"/>
      <c r="E433" s="482"/>
      <c r="F433" s="482"/>
    </row>
    <row r="434" spans="2:6" ht="12.75">
      <c r="B434" s="482"/>
      <c r="C434" s="482"/>
      <c r="D434" s="482"/>
      <c r="E434" s="482"/>
      <c r="F434" s="482"/>
    </row>
    <row r="435" spans="2:6" ht="12.75">
      <c r="B435" s="482"/>
      <c r="C435" s="482"/>
      <c r="D435" s="482"/>
      <c r="E435" s="482"/>
      <c r="F435" s="482"/>
    </row>
    <row r="436" spans="2:6" ht="12.75">
      <c r="B436" s="482"/>
      <c r="C436" s="482"/>
      <c r="D436" s="482"/>
      <c r="E436" s="482"/>
      <c r="F436" s="482"/>
    </row>
    <row r="437" spans="2:6" ht="12.75">
      <c r="B437" s="482"/>
      <c r="C437" s="482"/>
      <c r="D437" s="482"/>
      <c r="E437" s="482"/>
      <c r="F437" s="482"/>
    </row>
    <row r="438" spans="2:6" ht="12.75">
      <c r="B438" s="482"/>
      <c r="C438" s="482"/>
      <c r="D438" s="482"/>
      <c r="E438" s="482"/>
      <c r="F438" s="482"/>
    </row>
    <row r="439" spans="2:6" ht="12.75">
      <c r="B439" s="482"/>
      <c r="C439" s="482"/>
      <c r="D439" s="482"/>
      <c r="E439" s="482"/>
      <c r="F439" s="482"/>
    </row>
    <row r="440" spans="2:6" ht="12.75">
      <c r="B440" s="482"/>
      <c r="C440" s="482"/>
      <c r="D440" s="482"/>
      <c r="E440" s="482"/>
      <c r="F440" s="482"/>
    </row>
    <row r="441" spans="2:6" ht="12.75">
      <c r="B441" s="482"/>
      <c r="C441" s="482"/>
      <c r="D441" s="482"/>
      <c r="E441" s="482"/>
      <c r="F441" s="482"/>
    </row>
    <row r="442" spans="2:6" ht="12.75">
      <c r="B442" s="482"/>
      <c r="C442" s="482"/>
      <c r="D442" s="482"/>
      <c r="E442" s="482"/>
      <c r="F442" s="482"/>
    </row>
    <row r="443" spans="2:6" ht="12.75">
      <c r="B443" s="482"/>
      <c r="C443" s="482"/>
      <c r="D443" s="482"/>
      <c r="E443" s="482"/>
      <c r="F443" s="482"/>
    </row>
    <row r="444" spans="2:6" ht="12.75">
      <c r="B444" s="482"/>
      <c r="C444" s="482"/>
      <c r="D444" s="482"/>
      <c r="E444" s="482"/>
      <c r="F444" s="482"/>
    </row>
    <row r="445" spans="2:6" ht="12.75">
      <c r="B445" s="482"/>
      <c r="C445" s="482"/>
      <c r="D445" s="482"/>
      <c r="E445" s="482"/>
      <c r="F445" s="482"/>
    </row>
    <row r="446" spans="2:6" ht="12.75">
      <c r="B446" s="482"/>
      <c r="C446" s="482"/>
      <c r="D446" s="482"/>
      <c r="E446" s="482"/>
      <c r="F446" s="482"/>
    </row>
    <row r="447" spans="2:6" ht="12.75">
      <c r="B447" s="482"/>
      <c r="C447" s="482"/>
      <c r="D447" s="482"/>
      <c r="E447" s="482"/>
      <c r="F447" s="482"/>
    </row>
    <row r="448" spans="2:6" ht="12.75">
      <c r="B448" s="482"/>
      <c r="C448" s="482"/>
      <c r="D448" s="482"/>
      <c r="E448" s="482"/>
      <c r="F448" s="482"/>
    </row>
    <row r="449" spans="2:6" ht="12.75">
      <c r="B449" s="482"/>
      <c r="C449" s="482"/>
      <c r="D449" s="482"/>
      <c r="E449" s="482"/>
      <c r="F449" s="482"/>
    </row>
    <row r="450" spans="2:6" ht="12.75">
      <c r="B450" s="482"/>
      <c r="C450" s="482"/>
      <c r="D450" s="482"/>
      <c r="E450" s="482"/>
      <c r="F450" s="482"/>
    </row>
    <row r="451" spans="2:6" ht="12.75">
      <c r="B451" s="482"/>
      <c r="C451" s="482"/>
      <c r="D451" s="482"/>
      <c r="E451" s="482"/>
      <c r="F451" s="482"/>
    </row>
    <row r="452" spans="2:6" ht="12.75">
      <c r="B452" s="482"/>
      <c r="C452" s="482"/>
      <c r="D452" s="482"/>
      <c r="E452" s="482"/>
      <c r="F452" s="482"/>
    </row>
    <row r="453" spans="2:6" ht="12.75">
      <c r="B453" s="482"/>
      <c r="C453" s="482"/>
      <c r="D453" s="482"/>
      <c r="E453" s="482"/>
      <c r="F453" s="482"/>
    </row>
    <row r="454" spans="2:6" ht="12.75">
      <c r="B454" s="482"/>
      <c r="C454" s="482"/>
      <c r="D454" s="482"/>
      <c r="E454" s="482"/>
      <c r="F454" s="482"/>
    </row>
    <row r="455" spans="2:6" ht="12.75">
      <c r="B455" s="482"/>
      <c r="C455" s="482"/>
      <c r="D455" s="482"/>
      <c r="E455" s="482"/>
      <c r="F455" s="482"/>
    </row>
    <row r="456" spans="2:6" ht="12.75">
      <c r="B456" s="482"/>
      <c r="C456" s="482"/>
      <c r="D456" s="482"/>
      <c r="E456" s="482"/>
      <c r="F456" s="482"/>
    </row>
    <row r="457" spans="2:6" ht="12.75">
      <c r="B457" s="482"/>
      <c r="C457" s="482"/>
      <c r="D457" s="482"/>
      <c r="E457" s="482"/>
      <c r="F457" s="482"/>
    </row>
    <row r="458" spans="2:6" ht="12.75">
      <c r="B458" s="482"/>
      <c r="C458" s="482"/>
      <c r="D458" s="482"/>
      <c r="E458" s="482"/>
      <c r="F458" s="482"/>
    </row>
    <row r="459" spans="2:6" ht="12.75">
      <c r="B459" s="482"/>
      <c r="C459" s="482"/>
      <c r="D459" s="482"/>
      <c r="E459" s="482"/>
      <c r="F459" s="482"/>
    </row>
    <row r="460" spans="2:6" ht="12.75">
      <c r="B460" s="482"/>
      <c r="C460" s="482"/>
      <c r="D460" s="482"/>
      <c r="E460" s="482"/>
      <c r="F460" s="482"/>
    </row>
    <row r="461" spans="2:6" ht="12.75">
      <c r="B461" s="482"/>
      <c r="C461" s="482"/>
      <c r="D461" s="482"/>
      <c r="E461" s="482"/>
      <c r="F461" s="482"/>
    </row>
    <row r="462" spans="2:6" ht="12.75">
      <c r="B462" s="482"/>
      <c r="C462" s="482"/>
      <c r="D462" s="482"/>
      <c r="E462" s="482"/>
      <c r="F462" s="482"/>
    </row>
    <row r="463" spans="2:6" ht="12.75">
      <c r="B463" s="482"/>
      <c r="C463" s="482"/>
      <c r="D463" s="482"/>
      <c r="E463" s="482"/>
      <c r="F463" s="482"/>
    </row>
    <row r="464" spans="2:6" ht="12.75">
      <c r="B464" s="482"/>
      <c r="C464" s="482"/>
      <c r="D464" s="482"/>
      <c r="E464" s="482"/>
      <c r="F464" s="482"/>
    </row>
    <row r="465" spans="2:6" ht="12.75">
      <c r="B465" s="482"/>
      <c r="C465" s="482"/>
      <c r="D465" s="482"/>
      <c r="E465" s="482"/>
      <c r="F465" s="482"/>
    </row>
    <row r="466" spans="2:6" ht="12.75">
      <c r="B466" s="482"/>
      <c r="C466" s="482"/>
      <c r="D466" s="482"/>
      <c r="E466" s="482"/>
      <c r="F466" s="482"/>
    </row>
    <row r="467" spans="2:6" ht="12.75">
      <c r="B467" s="482"/>
      <c r="C467" s="482"/>
      <c r="D467" s="482"/>
      <c r="E467" s="482"/>
      <c r="F467" s="482"/>
    </row>
    <row r="468" spans="2:6" ht="12.75">
      <c r="B468" s="482"/>
      <c r="C468" s="482"/>
      <c r="D468" s="482"/>
      <c r="E468" s="482"/>
      <c r="F468" s="482"/>
    </row>
    <row r="469" spans="2:6" ht="12.75">
      <c r="B469" s="482"/>
      <c r="C469" s="482"/>
      <c r="D469" s="482"/>
      <c r="E469" s="482"/>
      <c r="F469" s="482"/>
    </row>
    <row r="470" spans="2:6" ht="12.75">
      <c r="B470" s="482"/>
      <c r="C470" s="482"/>
      <c r="D470" s="482"/>
      <c r="E470" s="482"/>
      <c r="F470" s="482"/>
    </row>
    <row r="471" spans="2:6" ht="12.75">
      <c r="B471" s="482"/>
      <c r="C471" s="482"/>
      <c r="D471" s="482"/>
      <c r="E471" s="482"/>
      <c r="F471" s="482"/>
    </row>
    <row r="472" spans="2:6" ht="12.75">
      <c r="B472" s="482"/>
      <c r="C472" s="482"/>
      <c r="D472" s="482"/>
      <c r="E472" s="482"/>
      <c r="F472" s="482"/>
    </row>
    <row r="473" spans="2:6" ht="12.75">
      <c r="B473" s="482"/>
      <c r="C473" s="482"/>
      <c r="D473" s="482"/>
      <c r="E473" s="482"/>
      <c r="F473" s="482"/>
    </row>
    <row r="474" spans="2:6" ht="12.75">
      <c r="B474" s="482"/>
      <c r="C474" s="482"/>
      <c r="D474" s="482"/>
      <c r="E474" s="482"/>
      <c r="F474" s="482"/>
    </row>
    <row r="475" spans="2:6" ht="12.75">
      <c r="B475" s="482"/>
      <c r="C475" s="482"/>
      <c r="D475" s="482"/>
      <c r="E475" s="482"/>
      <c r="F475" s="482"/>
    </row>
    <row r="476" spans="2:6" ht="12.75">
      <c r="B476" s="482"/>
      <c r="C476" s="482"/>
      <c r="D476" s="482"/>
      <c r="E476" s="482"/>
      <c r="F476" s="482"/>
    </row>
    <row r="477" spans="2:6" ht="12.75">
      <c r="B477" s="482"/>
      <c r="C477" s="482"/>
      <c r="D477" s="482"/>
      <c r="E477" s="482"/>
      <c r="F477" s="482"/>
    </row>
    <row r="478" spans="2:6" ht="12.75">
      <c r="B478" s="482"/>
      <c r="C478" s="482"/>
      <c r="D478" s="482"/>
      <c r="E478" s="482"/>
      <c r="F478" s="482"/>
    </row>
    <row r="479" spans="2:6" ht="12.75">
      <c r="B479" s="482"/>
      <c r="C479" s="482"/>
      <c r="D479" s="482"/>
      <c r="E479" s="482"/>
      <c r="F479" s="482"/>
    </row>
    <row r="480" spans="2:6" ht="12.75">
      <c r="B480" s="482"/>
      <c r="C480" s="482"/>
      <c r="D480" s="482"/>
      <c r="E480" s="482"/>
      <c r="F480" s="482"/>
    </row>
    <row r="481" spans="2:6" ht="12.75">
      <c r="B481" s="482"/>
      <c r="C481" s="482"/>
      <c r="D481" s="482"/>
      <c r="E481" s="482"/>
      <c r="F481" s="482"/>
    </row>
    <row r="482" spans="2:6" ht="12.75">
      <c r="B482" s="482"/>
      <c r="C482" s="482"/>
      <c r="D482" s="482"/>
      <c r="E482" s="482"/>
      <c r="F482" s="482"/>
    </row>
    <row r="483" spans="2:6" ht="12.75">
      <c r="B483" s="482"/>
      <c r="C483" s="482"/>
      <c r="D483" s="482"/>
      <c r="E483" s="482"/>
      <c r="F483" s="482"/>
    </row>
    <row r="484" spans="2:6" ht="12.75">
      <c r="B484" s="482"/>
      <c r="C484" s="482"/>
      <c r="D484" s="482"/>
      <c r="E484" s="482"/>
      <c r="F484" s="482"/>
    </row>
    <row r="485" spans="2:6" ht="12.75">
      <c r="B485" s="482"/>
      <c r="C485" s="482"/>
      <c r="D485" s="482"/>
      <c r="E485" s="482"/>
      <c r="F485" s="482"/>
    </row>
    <row r="486" spans="2:6" ht="12.75">
      <c r="B486" s="482"/>
      <c r="C486" s="482"/>
      <c r="D486" s="482"/>
      <c r="E486" s="482"/>
      <c r="F486" s="482"/>
    </row>
    <row r="487" spans="2:6" ht="12.75">
      <c r="B487" s="482"/>
      <c r="C487" s="482"/>
      <c r="D487" s="482"/>
      <c r="E487" s="482"/>
      <c r="F487" s="482"/>
    </row>
    <row r="488" spans="2:6" ht="12.75">
      <c r="B488" s="482"/>
      <c r="C488" s="482"/>
      <c r="D488" s="482"/>
      <c r="E488" s="482"/>
      <c r="F488" s="482"/>
    </row>
    <row r="489" spans="2:6" ht="12.75">
      <c r="B489" s="482"/>
      <c r="C489" s="482"/>
      <c r="D489" s="482"/>
      <c r="E489" s="482"/>
      <c r="F489" s="482"/>
    </row>
    <row r="490" spans="2:6" ht="12.75">
      <c r="B490" s="482"/>
      <c r="C490" s="482"/>
      <c r="D490" s="482"/>
      <c r="E490" s="482"/>
      <c r="F490" s="482"/>
    </row>
    <row r="491" spans="2:6" ht="12.75">
      <c r="B491" s="482"/>
      <c r="C491" s="482"/>
      <c r="D491" s="482"/>
      <c r="E491" s="482"/>
      <c r="F491" s="482"/>
    </row>
    <row r="492" spans="2:6" ht="12.75">
      <c r="B492" s="482"/>
      <c r="C492" s="482"/>
      <c r="D492" s="482"/>
      <c r="E492" s="482"/>
      <c r="F492" s="482"/>
    </row>
    <row r="493" spans="2:6" ht="12.75">
      <c r="B493" s="482"/>
      <c r="C493" s="482"/>
      <c r="D493" s="482"/>
      <c r="E493" s="482"/>
      <c r="F493" s="482"/>
    </row>
    <row r="494" spans="2:6" ht="12.75">
      <c r="B494" s="482"/>
      <c r="C494" s="482"/>
      <c r="D494" s="482"/>
      <c r="E494" s="482"/>
      <c r="F494" s="482"/>
    </row>
    <row r="495" spans="2:6" ht="12.75">
      <c r="B495" s="482"/>
      <c r="C495" s="482"/>
      <c r="D495" s="482"/>
      <c r="E495" s="482"/>
      <c r="F495" s="482"/>
    </row>
    <row r="496" spans="2:6" ht="12.75">
      <c r="B496" s="482"/>
      <c r="C496" s="482"/>
      <c r="D496" s="482"/>
      <c r="E496" s="482"/>
      <c r="F496" s="482"/>
    </row>
    <row r="497" spans="2:6" ht="12.75">
      <c r="B497" s="482"/>
      <c r="C497" s="482"/>
      <c r="D497" s="482"/>
      <c r="E497" s="482"/>
      <c r="F497" s="482"/>
    </row>
    <row r="498" spans="2:6" ht="12.75">
      <c r="B498" s="482"/>
      <c r="C498" s="482"/>
      <c r="D498" s="482"/>
      <c r="E498" s="482"/>
      <c r="F498" s="482"/>
    </row>
    <row r="499" spans="2:6" ht="12.75">
      <c r="B499" s="482"/>
      <c r="C499" s="482"/>
      <c r="D499" s="482"/>
      <c r="E499" s="482"/>
      <c r="F499" s="482"/>
    </row>
    <row r="500" spans="2:6" ht="12.75">
      <c r="B500" s="482"/>
      <c r="C500" s="482"/>
      <c r="D500" s="482"/>
      <c r="E500" s="482"/>
      <c r="F500" s="482"/>
    </row>
    <row r="501" spans="2:6" ht="12.75">
      <c r="B501" s="482"/>
      <c r="C501" s="482"/>
      <c r="D501" s="482"/>
      <c r="E501" s="482"/>
      <c r="F501" s="482"/>
    </row>
    <row r="502" spans="2:6" ht="12.75">
      <c r="B502" s="482"/>
      <c r="C502" s="482"/>
      <c r="D502" s="482"/>
      <c r="E502" s="482"/>
      <c r="F502" s="482"/>
    </row>
    <row r="503" spans="2:6" ht="12.75">
      <c r="B503" s="482"/>
      <c r="C503" s="482"/>
      <c r="D503" s="482"/>
      <c r="E503" s="482"/>
      <c r="F503" s="482"/>
    </row>
    <row r="504" spans="2:6" ht="12.75">
      <c r="B504" s="482"/>
      <c r="C504" s="482"/>
      <c r="D504" s="482"/>
      <c r="E504" s="482"/>
      <c r="F504" s="482"/>
    </row>
    <row r="505" spans="2:6" ht="12.75">
      <c r="B505" s="482"/>
      <c r="C505" s="482"/>
      <c r="D505" s="482"/>
      <c r="E505" s="482"/>
      <c r="F505" s="482"/>
    </row>
    <row r="506" spans="2:6" ht="12.75">
      <c r="B506" s="482"/>
      <c r="C506" s="482"/>
      <c r="D506" s="482"/>
      <c r="E506" s="482"/>
      <c r="F506" s="482"/>
    </row>
    <row r="507" spans="2:6" ht="12.75">
      <c r="B507" s="482"/>
      <c r="C507" s="482"/>
      <c r="D507" s="482"/>
      <c r="E507" s="482"/>
      <c r="F507" s="482"/>
    </row>
    <row r="508" spans="2:6" ht="12.75">
      <c r="B508" s="482"/>
      <c r="C508" s="482"/>
      <c r="D508" s="482"/>
      <c r="E508" s="482"/>
      <c r="F508" s="482"/>
    </row>
    <row r="509" spans="2:6" ht="12.75">
      <c r="B509" s="482"/>
      <c r="C509" s="482"/>
      <c r="D509" s="482"/>
      <c r="E509" s="482"/>
      <c r="F509" s="482"/>
    </row>
    <row r="510" spans="2:6" ht="12.75">
      <c r="B510" s="482"/>
      <c r="C510" s="482"/>
      <c r="D510" s="482"/>
      <c r="E510" s="482"/>
      <c r="F510" s="482"/>
    </row>
    <row r="511" spans="2:6" ht="12.75">
      <c r="B511" s="482"/>
      <c r="C511" s="482"/>
      <c r="D511" s="482"/>
      <c r="E511" s="482"/>
      <c r="F511" s="482"/>
    </row>
    <row r="512" spans="2:6" ht="12.75">
      <c r="B512" s="482"/>
      <c r="C512" s="482"/>
      <c r="D512" s="482"/>
      <c r="E512" s="482"/>
      <c r="F512" s="482"/>
    </row>
    <row r="513" spans="2:6" ht="12.75">
      <c r="B513" s="482"/>
      <c r="C513" s="482"/>
      <c r="D513" s="482"/>
      <c r="E513" s="482"/>
      <c r="F513" s="482"/>
    </row>
    <row r="514" spans="2:6" ht="12.75">
      <c r="B514" s="482"/>
      <c r="C514" s="482"/>
      <c r="D514" s="482"/>
      <c r="E514" s="482"/>
      <c r="F514" s="482"/>
    </row>
    <row r="515" spans="2:6" ht="12.75">
      <c r="B515" s="482"/>
      <c r="C515" s="482"/>
      <c r="D515" s="482"/>
      <c r="E515" s="482"/>
      <c r="F515" s="482"/>
    </row>
    <row r="516" spans="2:6" ht="12.75">
      <c r="B516" s="482"/>
      <c r="C516" s="482"/>
      <c r="D516" s="482"/>
      <c r="E516" s="482"/>
      <c r="F516" s="482"/>
    </row>
    <row r="517" spans="2:6" ht="12.75">
      <c r="B517" s="482"/>
      <c r="C517" s="482"/>
      <c r="D517" s="482"/>
      <c r="E517" s="482"/>
      <c r="F517" s="482"/>
    </row>
    <row r="518" spans="2:6" ht="12.75">
      <c r="B518" s="482"/>
      <c r="C518" s="482"/>
      <c r="D518" s="482"/>
      <c r="E518" s="482"/>
      <c r="F518" s="482"/>
    </row>
    <row r="519" spans="2:6" ht="12.75">
      <c r="B519" s="482"/>
      <c r="C519" s="482"/>
      <c r="D519" s="482"/>
      <c r="E519" s="482"/>
      <c r="F519" s="482"/>
    </row>
    <row r="520" spans="2:6" ht="12.75">
      <c r="B520" s="482"/>
      <c r="C520" s="482"/>
      <c r="D520" s="482"/>
      <c r="E520" s="482"/>
      <c r="F520" s="482"/>
    </row>
    <row r="521" spans="2:6" ht="12.75">
      <c r="B521" s="482"/>
      <c r="C521" s="482"/>
      <c r="D521" s="482"/>
      <c r="E521" s="482"/>
      <c r="F521" s="482"/>
    </row>
    <row r="522" spans="2:6" ht="12.75">
      <c r="B522" s="482"/>
      <c r="C522" s="482"/>
      <c r="D522" s="482"/>
      <c r="E522" s="482"/>
      <c r="F522" s="482"/>
    </row>
    <row r="523" spans="2:6" ht="12.75">
      <c r="B523" s="482"/>
      <c r="C523" s="482"/>
      <c r="D523" s="482"/>
      <c r="E523" s="482"/>
      <c r="F523" s="482"/>
    </row>
    <row r="524" spans="2:6" ht="12.75">
      <c r="B524" s="482"/>
      <c r="C524" s="482"/>
      <c r="D524" s="482"/>
      <c r="E524" s="482"/>
      <c r="F524" s="482"/>
    </row>
    <row r="525" spans="2:6" ht="12.75">
      <c r="B525" s="482"/>
      <c r="C525" s="482"/>
      <c r="D525" s="482"/>
      <c r="E525" s="482"/>
      <c r="F525" s="482"/>
    </row>
    <row r="526" spans="2:6" ht="12.75">
      <c r="B526" s="482"/>
      <c r="C526" s="482"/>
      <c r="D526" s="482"/>
      <c r="E526" s="482"/>
      <c r="F526" s="482"/>
    </row>
    <row r="527" spans="2:6" ht="12.75">
      <c r="B527" s="482"/>
      <c r="C527" s="482"/>
      <c r="D527" s="482"/>
      <c r="E527" s="482"/>
      <c r="F527" s="482"/>
    </row>
    <row r="528" spans="2:6" ht="12.75">
      <c r="B528" s="482"/>
      <c r="C528" s="482"/>
      <c r="D528" s="482"/>
      <c r="E528" s="482"/>
      <c r="F528" s="482"/>
    </row>
    <row r="529" spans="2:6" ht="12.75">
      <c r="B529" s="482"/>
      <c r="C529" s="482"/>
      <c r="D529" s="482"/>
      <c r="E529" s="482"/>
      <c r="F529" s="482"/>
    </row>
    <row r="530" spans="2:6" ht="12.75">
      <c r="B530" s="482"/>
      <c r="C530" s="482"/>
      <c r="D530" s="482"/>
      <c r="E530" s="482"/>
      <c r="F530" s="482"/>
    </row>
    <row r="531" spans="2:6" ht="12.75">
      <c r="B531" s="482"/>
      <c r="C531" s="482"/>
      <c r="D531" s="482"/>
      <c r="E531" s="482"/>
      <c r="F531" s="482"/>
    </row>
    <row r="532" spans="2:6" ht="12.75">
      <c r="B532" s="482"/>
      <c r="C532" s="482"/>
      <c r="D532" s="482"/>
      <c r="E532" s="482"/>
      <c r="F532" s="482"/>
    </row>
    <row r="533" spans="2:6" ht="12.75">
      <c r="B533" s="482"/>
      <c r="C533" s="482"/>
      <c r="D533" s="482"/>
      <c r="E533" s="482"/>
      <c r="F533" s="482"/>
    </row>
    <row r="534" spans="2:6" ht="12.75">
      <c r="B534" s="482"/>
      <c r="C534" s="482"/>
      <c r="D534" s="482"/>
      <c r="E534" s="482"/>
      <c r="F534" s="482"/>
    </row>
    <row r="535" spans="2:6" ht="12.75">
      <c r="B535" s="482"/>
      <c r="C535" s="482"/>
      <c r="D535" s="482"/>
      <c r="E535" s="482"/>
      <c r="F535" s="482"/>
    </row>
    <row r="536" spans="2:6" ht="12.75">
      <c r="B536" s="482"/>
      <c r="C536" s="482"/>
      <c r="D536" s="482"/>
      <c r="E536" s="482"/>
      <c r="F536" s="482"/>
    </row>
    <row r="537" spans="2:6" ht="12.75">
      <c r="B537" s="482"/>
      <c r="C537" s="482"/>
      <c r="D537" s="482"/>
      <c r="E537" s="482"/>
      <c r="F537" s="482"/>
    </row>
    <row r="538" spans="2:6" ht="12.75">
      <c r="B538" s="482"/>
      <c r="C538" s="482"/>
      <c r="D538" s="482"/>
      <c r="E538" s="482"/>
      <c r="F538" s="482"/>
    </row>
    <row r="539" spans="2:6" ht="12.75">
      <c r="B539" s="482"/>
      <c r="C539" s="482"/>
      <c r="D539" s="482"/>
      <c r="E539" s="482"/>
      <c r="F539" s="482"/>
    </row>
    <row r="540" spans="2:6" ht="12.75">
      <c r="B540" s="482"/>
      <c r="C540" s="482"/>
      <c r="D540" s="482"/>
      <c r="E540" s="482"/>
      <c r="F540" s="482"/>
    </row>
    <row r="541" spans="2:6" ht="12.75">
      <c r="B541" s="482"/>
      <c r="C541" s="482"/>
      <c r="D541" s="482"/>
      <c r="E541" s="482"/>
      <c r="F541" s="482"/>
    </row>
    <row r="542" spans="2:6" ht="12.75">
      <c r="B542" s="482"/>
      <c r="C542" s="482"/>
      <c r="D542" s="482"/>
      <c r="E542" s="482"/>
      <c r="F542" s="482"/>
    </row>
    <row r="543" spans="2:6" ht="12.75">
      <c r="B543" s="482"/>
      <c r="C543" s="482"/>
      <c r="D543" s="482"/>
      <c r="E543" s="482"/>
      <c r="F543" s="482"/>
    </row>
    <row r="544" spans="2:6" ht="12.75">
      <c r="B544" s="482"/>
      <c r="C544" s="482"/>
      <c r="D544" s="482"/>
      <c r="E544" s="482"/>
      <c r="F544" s="482"/>
    </row>
    <row r="545" spans="2:6" ht="12.75">
      <c r="B545" s="482"/>
      <c r="C545" s="482"/>
      <c r="D545" s="482"/>
      <c r="E545" s="482"/>
      <c r="F545" s="482"/>
    </row>
    <row r="546" spans="2:6" ht="12.75">
      <c r="B546" s="482"/>
      <c r="C546" s="482"/>
      <c r="D546" s="482"/>
      <c r="E546" s="482"/>
      <c r="F546" s="482"/>
    </row>
    <row r="547" spans="2:6" ht="12.75">
      <c r="B547" s="482"/>
      <c r="C547" s="482"/>
      <c r="D547" s="482"/>
      <c r="E547" s="482"/>
      <c r="F547" s="482"/>
    </row>
    <row r="548" spans="2:6" ht="12.75">
      <c r="B548" s="482"/>
      <c r="C548" s="482"/>
      <c r="D548" s="482"/>
      <c r="E548" s="482"/>
      <c r="F548" s="482"/>
    </row>
    <row r="549" spans="2:6" ht="12.75">
      <c r="B549" s="482"/>
      <c r="C549" s="482"/>
      <c r="D549" s="482"/>
      <c r="E549" s="482"/>
      <c r="F549" s="482"/>
    </row>
    <row r="550" spans="2:6" ht="12.75">
      <c r="B550" s="482"/>
      <c r="C550" s="482"/>
      <c r="D550" s="482"/>
      <c r="E550" s="482"/>
      <c r="F550" s="482"/>
    </row>
    <row r="551" spans="2:6" ht="12.75">
      <c r="B551" s="482"/>
      <c r="C551" s="482"/>
      <c r="D551" s="482"/>
      <c r="E551" s="482"/>
      <c r="F551" s="482"/>
    </row>
    <row r="552" spans="2:6" ht="12.75">
      <c r="B552" s="482"/>
      <c r="C552" s="482"/>
      <c r="D552" s="482"/>
      <c r="E552" s="482"/>
      <c r="F552" s="482"/>
    </row>
    <row r="553" spans="2:6" ht="12.75">
      <c r="B553" s="482"/>
      <c r="C553" s="482"/>
      <c r="D553" s="482"/>
      <c r="E553" s="482"/>
      <c r="F553" s="482"/>
    </row>
    <row r="554" spans="2:6" ht="12.75">
      <c r="B554" s="482"/>
      <c r="C554" s="482"/>
      <c r="D554" s="482"/>
      <c r="E554" s="482"/>
      <c r="F554" s="482"/>
    </row>
    <row r="555" spans="2:6" ht="12.75">
      <c r="B555" s="482"/>
      <c r="C555" s="482"/>
      <c r="D555" s="482"/>
      <c r="E555" s="482"/>
      <c r="F555" s="482"/>
    </row>
    <row r="556" spans="2:6" ht="12.75">
      <c r="B556" s="482"/>
      <c r="C556" s="482"/>
      <c r="D556" s="482"/>
      <c r="E556" s="482"/>
      <c r="F556" s="482"/>
    </row>
    <row r="557" spans="2:6" ht="12.75">
      <c r="B557" s="482"/>
      <c r="C557" s="482"/>
      <c r="D557" s="482"/>
      <c r="E557" s="482"/>
      <c r="F557" s="482"/>
    </row>
    <row r="558" spans="2:6" ht="12.75">
      <c r="B558" s="482"/>
      <c r="C558" s="482"/>
      <c r="D558" s="482"/>
      <c r="E558" s="482"/>
      <c r="F558" s="482"/>
    </row>
    <row r="559" spans="2:6" ht="12.75">
      <c r="B559" s="482"/>
      <c r="C559" s="482"/>
      <c r="D559" s="482"/>
      <c r="E559" s="482"/>
      <c r="F559" s="482"/>
    </row>
    <row r="560" spans="2:6" ht="12.75">
      <c r="B560" s="482"/>
      <c r="C560" s="482"/>
      <c r="D560" s="482"/>
      <c r="E560" s="482"/>
      <c r="F560" s="482"/>
    </row>
    <row r="561" spans="2:6" ht="12.75">
      <c r="B561" s="482"/>
      <c r="C561" s="482"/>
      <c r="D561" s="482"/>
      <c r="E561" s="482"/>
      <c r="F561" s="482"/>
    </row>
    <row r="562" spans="2:6" ht="12.75">
      <c r="B562" s="482"/>
      <c r="C562" s="482"/>
      <c r="D562" s="482"/>
      <c r="E562" s="482"/>
      <c r="F562" s="482"/>
    </row>
    <row r="563" spans="2:6" ht="12.75">
      <c r="B563" s="482"/>
      <c r="C563" s="482"/>
      <c r="D563" s="482"/>
      <c r="E563" s="482"/>
      <c r="F563" s="482"/>
    </row>
    <row r="564" spans="2:6" ht="12.75">
      <c r="B564" s="482"/>
      <c r="C564" s="482"/>
      <c r="D564" s="482"/>
      <c r="E564" s="482"/>
      <c r="F564" s="482"/>
    </row>
    <row r="565" spans="2:6" ht="12.75">
      <c r="B565" s="482"/>
      <c r="C565" s="482"/>
      <c r="D565" s="482"/>
      <c r="E565" s="482"/>
      <c r="F565" s="482"/>
    </row>
    <row r="566" spans="2:6" ht="12.75">
      <c r="B566" s="482"/>
      <c r="C566" s="482"/>
      <c r="D566" s="482"/>
      <c r="E566" s="482"/>
      <c r="F566" s="482"/>
    </row>
    <row r="567" spans="2:6" ht="12.75">
      <c r="B567" s="482"/>
      <c r="C567" s="482"/>
      <c r="D567" s="482"/>
      <c r="E567" s="482"/>
      <c r="F567" s="482"/>
    </row>
    <row r="568" spans="2:6" ht="12.75">
      <c r="B568" s="482"/>
      <c r="C568" s="482"/>
      <c r="D568" s="482"/>
      <c r="E568" s="482"/>
      <c r="F568" s="482"/>
    </row>
    <row r="569" spans="2:6" ht="12.75">
      <c r="B569" s="482"/>
      <c r="C569" s="482"/>
      <c r="D569" s="482"/>
      <c r="E569" s="482"/>
      <c r="F569" s="482"/>
    </row>
    <row r="570" spans="2:6" ht="12.75">
      <c r="B570" s="482"/>
      <c r="C570" s="482"/>
      <c r="D570" s="482"/>
      <c r="E570" s="482"/>
      <c r="F570" s="482"/>
    </row>
    <row r="571" spans="2:6" ht="12.75">
      <c r="B571" s="482"/>
      <c r="C571" s="482"/>
      <c r="D571" s="482"/>
      <c r="E571" s="482"/>
      <c r="F571" s="482"/>
    </row>
    <row r="572" spans="2:6" ht="12.75">
      <c r="B572" s="482"/>
      <c r="C572" s="482"/>
      <c r="D572" s="482"/>
      <c r="E572" s="482"/>
      <c r="F572" s="482"/>
    </row>
    <row r="573" spans="2:6" ht="12.75">
      <c r="B573" s="482"/>
      <c r="C573" s="482"/>
      <c r="D573" s="482"/>
      <c r="E573" s="482"/>
      <c r="F573" s="482"/>
    </row>
    <row r="574" spans="2:6" ht="12.75">
      <c r="B574" s="482"/>
      <c r="C574" s="482"/>
      <c r="D574" s="482"/>
      <c r="E574" s="482"/>
      <c r="F574" s="482"/>
    </row>
    <row r="575" spans="2:6" ht="12.75">
      <c r="B575" s="482"/>
      <c r="C575" s="482"/>
      <c r="D575" s="482"/>
      <c r="E575" s="482"/>
      <c r="F575" s="482"/>
    </row>
    <row r="576" spans="2:6" ht="12.75">
      <c r="B576" s="482"/>
      <c r="C576" s="482"/>
      <c r="D576" s="482"/>
      <c r="E576" s="482"/>
      <c r="F576" s="482"/>
    </row>
    <row r="577" spans="2:6" ht="12.75">
      <c r="B577" s="482"/>
      <c r="C577" s="482"/>
      <c r="D577" s="482"/>
      <c r="E577" s="482"/>
      <c r="F577" s="482"/>
    </row>
    <row r="578" spans="2:6" ht="12.75">
      <c r="B578" s="482"/>
      <c r="C578" s="482"/>
      <c r="D578" s="482"/>
      <c r="E578" s="482"/>
      <c r="F578" s="482"/>
    </row>
    <row r="579" spans="2:6" ht="12.75">
      <c r="B579" s="482"/>
      <c r="C579" s="482"/>
      <c r="D579" s="482"/>
      <c r="E579" s="482"/>
      <c r="F579" s="482"/>
    </row>
    <row r="580" spans="2:6" ht="12.75">
      <c r="B580" s="482"/>
      <c r="C580" s="482"/>
      <c r="D580" s="482"/>
      <c r="E580" s="482"/>
      <c r="F580" s="482"/>
    </row>
    <row r="581" spans="2:6" ht="12.75">
      <c r="B581" s="482"/>
      <c r="C581" s="482"/>
      <c r="D581" s="482"/>
      <c r="E581" s="482"/>
      <c r="F581" s="482"/>
    </row>
    <row r="582" spans="2:6" ht="12.75">
      <c r="B582" s="482"/>
      <c r="C582" s="482"/>
      <c r="D582" s="482"/>
      <c r="E582" s="482"/>
      <c r="F582" s="482"/>
    </row>
    <row r="583" spans="2:6" ht="12.75">
      <c r="B583" s="482"/>
      <c r="C583" s="482"/>
      <c r="D583" s="482"/>
      <c r="E583" s="482"/>
      <c r="F583" s="482"/>
    </row>
  </sheetData>
  <sheetProtection/>
  <printOptions horizontalCentered="1"/>
  <pageMargins left="0" right="0" top="0.3937007874015748" bottom="0" header="0" footer="0"/>
  <pageSetup fitToHeight="1" fitToWidth="1" horizontalDpi="600" verticalDpi="600" orientation="portrait" paperSize="9" scale="5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4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10.8515625" style="0" customWidth="1"/>
    <col min="2" max="2" width="10.140625" style="0" bestFit="1" customWidth="1"/>
    <col min="3" max="3" width="6.7109375" style="0" customWidth="1"/>
    <col min="4" max="4" width="19.28125" style="0" customWidth="1"/>
    <col min="5" max="5" width="12.421875" style="0" customWidth="1"/>
    <col min="6" max="6" width="31.57421875" style="0" customWidth="1"/>
    <col min="7" max="7" width="10.8515625" style="0" customWidth="1"/>
    <col min="8" max="8" width="18.28125" style="0" customWidth="1"/>
    <col min="9" max="9" width="10.421875" style="0" customWidth="1"/>
    <col min="10" max="10" width="16.8515625" style="0" customWidth="1"/>
  </cols>
  <sheetData>
    <row r="1" ht="12.75">
      <c r="J1" s="160"/>
    </row>
    <row r="2" spans="1:10" ht="18" customHeight="1">
      <c r="A2" s="514" t="s">
        <v>509</v>
      </c>
      <c r="B2" s="515"/>
      <c r="C2" s="515"/>
      <c r="D2" s="515"/>
      <c r="E2" s="515"/>
      <c r="F2" s="515"/>
      <c r="G2" s="515"/>
      <c r="H2" s="515"/>
      <c r="I2" s="515"/>
      <c r="J2" s="515"/>
    </row>
    <row r="3" spans="1:10" ht="18" customHeight="1">
      <c r="A3" s="514" t="s">
        <v>510</v>
      </c>
      <c r="B3" s="515"/>
      <c r="C3" s="515"/>
      <c r="D3" s="515"/>
      <c r="E3" s="515"/>
      <c r="F3" s="515"/>
      <c r="G3" s="515"/>
      <c r="H3" s="515"/>
      <c r="I3" s="515"/>
      <c r="J3" s="515"/>
    </row>
    <row r="5" ht="13.5" customHeight="1" thickBot="1"/>
    <row r="6" spans="1:10" ht="17.25" customHeight="1">
      <c r="A6" s="90" t="s">
        <v>511</v>
      </c>
      <c r="B6" s="90" t="s">
        <v>512</v>
      </c>
      <c r="C6" s="90" t="s">
        <v>513</v>
      </c>
      <c r="D6" s="90" t="s">
        <v>514</v>
      </c>
      <c r="E6" s="90" t="s">
        <v>515</v>
      </c>
      <c r="F6" s="90" t="s">
        <v>516</v>
      </c>
      <c r="G6" s="90" t="s">
        <v>517</v>
      </c>
      <c r="H6" s="90" t="s">
        <v>518</v>
      </c>
      <c r="I6" s="90" t="s">
        <v>519</v>
      </c>
      <c r="J6" s="90" t="s">
        <v>520</v>
      </c>
    </row>
    <row r="7" spans="1:10" ht="15.75" customHeight="1" thickBot="1">
      <c r="A7" s="516" t="s">
        <v>521</v>
      </c>
      <c r="B7" s="516"/>
      <c r="C7" s="516"/>
      <c r="D7" s="516" t="s">
        <v>521</v>
      </c>
      <c r="E7" s="516" t="s">
        <v>522</v>
      </c>
      <c r="F7" s="516"/>
      <c r="G7" s="516" t="s">
        <v>523</v>
      </c>
      <c r="H7" s="516"/>
      <c r="I7" s="516" t="s">
        <v>279</v>
      </c>
      <c r="J7" s="516"/>
    </row>
    <row r="8" spans="1:10" ht="14.25" customHeight="1">
      <c r="A8" s="517"/>
      <c r="B8" s="517"/>
      <c r="C8" s="517"/>
      <c r="D8" s="517"/>
      <c r="E8" s="517"/>
      <c r="F8" s="517"/>
      <c r="G8" s="517"/>
      <c r="H8" s="517"/>
      <c r="I8" s="517"/>
      <c r="J8" s="517"/>
    </row>
    <row r="9" spans="1:10" ht="14.25" customHeight="1">
      <c r="A9" s="518">
        <v>35</v>
      </c>
      <c r="B9" s="519">
        <v>41351</v>
      </c>
      <c r="C9" s="518">
        <v>132</v>
      </c>
      <c r="D9" s="520" t="s">
        <v>524</v>
      </c>
      <c r="E9" s="520" t="s">
        <v>525</v>
      </c>
      <c r="F9" s="520" t="s">
        <v>526</v>
      </c>
      <c r="G9" s="518">
        <v>31</v>
      </c>
      <c r="H9" s="520" t="s">
        <v>527</v>
      </c>
      <c r="I9" s="518" t="s">
        <v>528</v>
      </c>
      <c r="J9" s="521">
        <v>-2519</v>
      </c>
    </row>
    <row r="10" spans="1:10" ht="14.25" customHeight="1">
      <c r="A10" s="520"/>
      <c r="B10" s="519"/>
      <c r="C10" s="518">
        <v>132</v>
      </c>
      <c r="D10" s="520"/>
      <c r="E10" s="520" t="s">
        <v>529</v>
      </c>
      <c r="F10" s="520" t="s">
        <v>530</v>
      </c>
      <c r="G10" s="518">
        <v>31</v>
      </c>
      <c r="H10" s="520" t="s">
        <v>531</v>
      </c>
      <c r="I10" s="518" t="s">
        <v>528</v>
      </c>
      <c r="J10" s="521">
        <v>2264</v>
      </c>
    </row>
    <row r="11" spans="1:10" ht="14.25" customHeight="1">
      <c r="A11" s="520"/>
      <c r="B11" s="519"/>
      <c r="C11" s="518">
        <v>132</v>
      </c>
      <c r="D11" s="520"/>
      <c r="E11" s="520"/>
      <c r="F11" s="520"/>
      <c r="G11" s="518"/>
      <c r="H11" s="520" t="s">
        <v>532</v>
      </c>
      <c r="I11" s="518" t="s">
        <v>528</v>
      </c>
      <c r="J11" s="521">
        <v>255</v>
      </c>
    </row>
    <row r="12" spans="1:10" s="526" customFormat="1" ht="14.25" customHeight="1">
      <c r="A12" s="522" t="s">
        <v>60</v>
      </c>
      <c r="B12" s="523"/>
      <c r="C12" s="524">
        <v>132</v>
      </c>
      <c r="D12" s="523"/>
      <c r="E12" s="523"/>
      <c r="F12" s="523"/>
      <c r="G12" s="524">
        <v>31</v>
      </c>
      <c r="H12" s="523"/>
      <c r="I12" s="524"/>
      <c r="J12" s="525">
        <f>SUM(J10:J11)+J9</f>
        <v>0</v>
      </c>
    </row>
    <row r="13" spans="1:10" ht="14.25" customHeight="1">
      <c r="A13" s="520"/>
      <c r="B13" s="520"/>
      <c r="C13" s="518"/>
      <c r="D13" s="520"/>
      <c r="E13" s="520"/>
      <c r="F13" s="520"/>
      <c r="G13" s="518"/>
      <c r="H13" s="520"/>
      <c r="I13" s="518"/>
      <c r="J13" s="521"/>
    </row>
    <row r="14" spans="1:10" ht="14.25" customHeight="1">
      <c r="A14" s="518">
        <v>38</v>
      </c>
      <c r="B14" s="519">
        <v>41358</v>
      </c>
      <c r="C14" s="518">
        <v>132</v>
      </c>
      <c r="D14" s="520" t="s">
        <v>533</v>
      </c>
      <c r="E14" s="520" t="s">
        <v>525</v>
      </c>
      <c r="F14" s="520" t="s">
        <v>526</v>
      </c>
      <c r="G14" s="527" t="s">
        <v>534</v>
      </c>
      <c r="H14" s="520" t="s">
        <v>535</v>
      </c>
      <c r="I14" s="518" t="s">
        <v>528</v>
      </c>
      <c r="J14" s="521">
        <v>-6620</v>
      </c>
    </row>
    <row r="15" spans="1:10" ht="14.25" customHeight="1">
      <c r="A15" s="520"/>
      <c r="B15" s="519"/>
      <c r="C15" s="518">
        <v>132</v>
      </c>
      <c r="D15" s="520"/>
      <c r="E15" s="520" t="s">
        <v>529</v>
      </c>
      <c r="F15" s="520" t="s">
        <v>530</v>
      </c>
      <c r="G15" s="527" t="s">
        <v>534</v>
      </c>
      <c r="H15" s="520" t="s">
        <v>536</v>
      </c>
      <c r="I15" s="518" t="s">
        <v>528</v>
      </c>
      <c r="J15" s="521">
        <v>3310</v>
      </c>
    </row>
    <row r="16" spans="1:10" ht="14.25" customHeight="1">
      <c r="A16" s="518"/>
      <c r="B16" s="519"/>
      <c r="C16" s="518">
        <v>132</v>
      </c>
      <c r="D16" s="520"/>
      <c r="E16" s="520"/>
      <c r="F16" s="520"/>
      <c r="G16" s="527"/>
      <c r="H16" s="520" t="s">
        <v>537</v>
      </c>
      <c r="I16" s="518" t="s">
        <v>528</v>
      </c>
      <c r="J16" s="521">
        <v>3310</v>
      </c>
    </row>
    <row r="17" spans="1:10" ht="14.25" customHeight="1">
      <c r="A17" s="522" t="s">
        <v>62</v>
      </c>
      <c r="B17" s="523"/>
      <c r="C17" s="524">
        <v>132</v>
      </c>
      <c r="D17" s="523"/>
      <c r="E17" s="523"/>
      <c r="F17" s="523"/>
      <c r="G17" s="528" t="s">
        <v>534</v>
      </c>
      <c r="H17" s="523"/>
      <c r="I17" s="524"/>
      <c r="J17" s="525">
        <f>SUM(J15:J16)+J14</f>
        <v>0</v>
      </c>
    </row>
    <row r="18" spans="1:10" ht="14.25" customHeight="1">
      <c r="A18" s="520"/>
      <c r="B18" s="520"/>
      <c r="C18" s="518"/>
      <c r="D18" s="520"/>
      <c r="E18" s="520"/>
      <c r="F18" s="520"/>
      <c r="G18" s="518"/>
      <c r="H18" s="520"/>
      <c r="I18" s="518"/>
      <c r="J18" s="521"/>
    </row>
    <row r="19" spans="1:10" ht="14.25" customHeight="1">
      <c r="A19" s="518">
        <v>48</v>
      </c>
      <c r="B19" s="519">
        <v>41360</v>
      </c>
      <c r="C19" s="518">
        <v>132</v>
      </c>
      <c r="D19" s="520" t="s">
        <v>538</v>
      </c>
      <c r="E19" s="520" t="s">
        <v>525</v>
      </c>
      <c r="F19" s="520" t="s">
        <v>526</v>
      </c>
      <c r="G19" s="518">
        <v>35</v>
      </c>
      <c r="H19" s="520" t="s">
        <v>539</v>
      </c>
      <c r="I19" s="518" t="s">
        <v>528</v>
      </c>
      <c r="J19" s="521">
        <v>-45</v>
      </c>
    </row>
    <row r="20" spans="1:10" ht="14.25" customHeight="1">
      <c r="A20" s="520"/>
      <c r="B20" s="519"/>
      <c r="C20" s="518">
        <v>132</v>
      </c>
      <c r="D20" s="520"/>
      <c r="E20" s="520" t="s">
        <v>529</v>
      </c>
      <c r="F20" s="520" t="s">
        <v>530</v>
      </c>
      <c r="G20" s="518">
        <v>35</v>
      </c>
      <c r="H20" s="520" t="s">
        <v>540</v>
      </c>
      <c r="I20" s="518" t="s">
        <v>528</v>
      </c>
      <c r="J20" s="521">
        <v>45</v>
      </c>
    </row>
    <row r="21" spans="1:10" ht="14.25" customHeight="1" thickBot="1">
      <c r="A21" s="529" t="s">
        <v>64</v>
      </c>
      <c r="B21" s="530"/>
      <c r="C21" s="531">
        <v>132</v>
      </c>
      <c r="D21" s="530"/>
      <c r="E21" s="530"/>
      <c r="F21" s="530"/>
      <c r="G21" s="531">
        <v>35</v>
      </c>
      <c r="H21" s="530"/>
      <c r="I21" s="531"/>
      <c r="J21" s="532">
        <f>SUM(J19:J20)</f>
        <v>0</v>
      </c>
    </row>
    <row r="22" spans="1:10" ht="14.25" thickTop="1">
      <c r="A22" s="533"/>
      <c r="B22" s="533"/>
      <c r="C22" s="534"/>
      <c r="D22" s="533"/>
      <c r="E22" s="533"/>
      <c r="F22" s="533"/>
      <c r="G22" s="534"/>
      <c r="H22" s="533"/>
      <c r="I22" s="534"/>
      <c r="J22" s="535"/>
    </row>
    <row r="23" spans="1:10" ht="13.5">
      <c r="A23" s="518">
        <v>69</v>
      </c>
      <c r="B23" s="519">
        <v>41372</v>
      </c>
      <c r="C23" s="518">
        <v>134</v>
      </c>
      <c r="D23" s="520" t="s">
        <v>541</v>
      </c>
      <c r="E23" s="520" t="s">
        <v>525</v>
      </c>
      <c r="F23" s="520" t="s">
        <v>526</v>
      </c>
      <c r="G23" s="518">
        <v>35</v>
      </c>
      <c r="H23" s="520" t="s">
        <v>542</v>
      </c>
      <c r="I23" s="518" t="s">
        <v>528</v>
      </c>
      <c r="J23" s="521">
        <v>-2100</v>
      </c>
    </row>
    <row r="24" spans="1:10" ht="13.5">
      <c r="A24" s="518"/>
      <c r="B24" s="519"/>
      <c r="C24" s="518"/>
      <c r="D24" s="520"/>
      <c r="E24" s="520"/>
      <c r="F24" s="520"/>
      <c r="G24" s="518"/>
      <c r="H24" s="520" t="s">
        <v>543</v>
      </c>
      <c r="I24" s="518" t="s">
        <v>528</v>
      </c>
      <c r="J24" s="521">
        <v>-2000</v>
      </c>
    </row>
    <row r="25" spans="1:10" ht="13.5">
      <c r="A25" s="520"/>
      <c r="B25" s="519"/>
      <c r="C25" s="518">
        <v>134</v>
      </c>
      <c r="D25" s="520"/>
      <c r="E25" s="520" t="s">
        <v>529</v>
      </c>
      <c r="F25" s="520" t="s">
        <v>530</v>
      </c>
      <c r="G25" s="518">
        <v>35</v>
      </c>
      <c r="H25" s="520" t="s">
        <v>544</v>
      </c>
      <c r="I25" s="518" t="s">
        <v>528</v>
      </c>
      <c r="J25" s="521">
        <v>4100</v>
      </c>
    </row>
    <row r="26" spans="1:10" ht="13.5">
      <c r="A26" s="529" t="s">
        <v>545</v>
      </c>
      <c r="B26" s="530"/>
      <c r="C26" s="531">
        <v>134</v>
      </c>
      <c r="D26" s="530"/>
      <c r="E26" s="530"/>
      <c r="F26" s="530"/>
      <c r="G26" s="531">
        <v>35</v>
      </c>
      <c r="H26" s="530"/>
      <c r="I26" s="531"/>
      <c r="J26" s="532">
        <f>SUM(J23:J25)</f>
        <v>0</v>
      </c>
    </row>
    <row r="27" spans="1:10" ht="13.5">
      <c r="A27" s="536"/>
      <c r="B27" s="536"/>
      <c r="C27" s="537"/>
      <c r="D27" s="536"/>
      <c r="E27" s="536"/>
      <c r="F27" s="536"/>
      <c r="G27" s="537"/>
      <c r="H27" s="536"/>
      <c r="I27" s="537"/>
      <c r="J27" s="538"/>
    </row>
    <row r="28" spans="1:10" ht="13.5">
      <c r="A28" s="518">
        <v>94</v>
      </c>
      <c r="B28" s="519">
        <v>41381</v>
      </c>
      <c r="C28" s="518">
        <v>132</v>
      </c>
      <c r="D28" s="520" t="s">
        <v>546</v>
      </c>
      <c r="E28" s="520" t="s">
        <v>525</v>
      </c>
      <c r="F28" s="520" t="s">
        <v>526</v>
      </c>
      <c r="G28" s="518">
        <v>35</v>
      </c>
      <c r="H28" s="520" t="s">
        <v>539</v>
      </c>
      <c r="I28" s="518" t="s">
        <v>528</v>
      </c>
      <c r="J28" s="521">
        <v>-2600</v>
      </c>
    </row>
    <row r="29" spans="1:10" ht="13.5">
      <c r="A29" s="520"/>
      <c r="B29" s="519"/>
      <c r="C29" s="518">
        <v>132</v>
      </c>
      <c r="D29" s="520"/>
      <c r="E29" s="520" t="s">
        <v>529</v>
      </c>
      <c r="F29" s="520" t="s">
        <v>530</v>
      </c>
      <c r="G29" s="518">
        <v>35</v>
      </c>
      <c r="H29" s="520" t="s">
        <v>547</v>
      </c>
      <c r="I29" s="518" t="s">
        <v>528</v>
      </c>
      <c r="J29" s="521">
        <v>2600</v>
      </c>
    </row>
    <row r="30" spans="1:10" ht="14.25" thickBot="1">
      <c r="A30" s="529" t="s">
        <v>548</v>
      </c>
      <c r="B30" s="530"/>
      <c r="C30" s="531">
        <v>132</v>
      </c>
      <c r="D30" s="530"/>
      <c r="E30" s="530"/>
      <c r="F30" s="530"/>
      <c r="G30" s="531">
        <v>35</v>
      </c>
      <c r="H30" s="530"/>
      <c r="I30" s="531"/>
      <c r="J30" s="532">
        <f>SUM(J28:J29)</f>
        <v>0</v>
      </c>
    </row>
    <row r="31" spans="1:10" ht="14.25" thickTop="1">
      <c r="A31" s="539"/>
      <c r="B31" s="540"/>
      <c r="C31" s="541"/>
      <c r="D31" s="540"/>
      <c r="E31" s="540"/>
      <c r="F31" s="540"/>
      <c r="G31" s="541"/>
      <c r="H31" s="540"/>
      <c r="I31" s="541"/>
      <c r="J31" s="542"/>
    </row>
    <row r="32" spans="1:10" ht="13.5">
      <c r="A32" s="543" t="s">
        <v>549</v>
      </c>
      <c r="B32" s="544">
        <v>41407</v>
      </c>
      <c r="C32" s="543" t="s">
        <v>550</v>
      </c>
      <c r="D32" s="545" t="s">
        <v>551</v>
      </c>
      <c r="E32" s="545" t="s">
        <v>525</v>
      </c>
      <c r="F32" s="105" t="s">
        <v>526</v>
      </c>
      <c r="G32" s="543" t="s">
        <v>552</v>
      </c>
      <c r="H32" s="545" t="s">
        <v>542</v>
      </c>
      <c r="I32" s="543" t="s">
        <v>528</v>
      </c>
      <c r="J32" s="546">
        <v>-310</v>
      </c>
    </row>
    <row r="33" spans="1:10" ht="13.5">
      <c r="A33" s="545"/>
      <c r="B33" s="544"/>
      <c r="C33" s="543" t="s">
        <v>553</v>
      </c>
      <c r="D33" s="545"/>
      <c r="E33" s="545"/>
      <c r="F33" s="105" t="s">
        <v>530</v>
      </c>
      <c r="G33" s="545"/>
      <c r="H33" s="545" t="s">
        <v>543</v>
      </c>
      <c r="I33" s="543" t="s">
        <v>528</v>
      </c>
      <c r="J33" s="546">
        <v>-1200</v>
      </c>
    </row>
    <row r="34" spans="1:10" ht="13.5">
      <c r="A34" s="545"/>
      <c r="B34" s="544"/>
      <c r="C34" s="543" t="s">
        <v>550</v>
      </c>
      <c r="D34" s="545"/>
      <c r="E34" s="545" t="s">
        <v>529</v>
      </c>
      <c r="F34" s="545"/>
      <c r="G34" s="545"/>
      <c r="H34" s="545" t="s">
        <v>554</v>
      </c>
      <c r="I34" s="543" t="s">
        <v>528</v>
      </c>
      <c r="J34" s="546">
        <v>310</v>
      </c>
    </row>
    <row r="35" spans="1:10" ht="13.5">
      <c r="A35" s="545"/>
      <c r="B35" s="544"/>
      <c r="C35" s="543" t="s">
        <v>553</v>
      </c>
      <c r="D35" s="545"/>
      <c r="E35" s="545"/>
      <c r="F35" s="545"/>
      <c r="G35" s="545"/>
      <c r="H35" s="545" t="s">
        <v>555</v>
      </c>
      <c r="I35" s="543" t="s">
        <v>528</v>
      </c>
      <c r="J35" s="546">
        <v>1200</v>
      </c>
    </row>
    <row r="36" spans="1:10" ht="13.5">
      <c r="A36" s="547" t="s">
        <v>556</v>
      </c>
      <c r="B36" s="523"/>
      <c r="C36" s="524"/>
      <c r="D36" s="523"/>
      <c r="E36" s="523"/>
      <c r="F36" s="523"/>
      <c r="G36" s="524">
        <v>35</v>
      </c>
      <c r="H36" s="523"/>
      <c r="I36" s="524"/>
      <c r="J36" s="525">
        <f>SUM(J32:J35)</f>
        <v>0</v>
      </c>
    </row>
    <row r="37" spans="1:10" ht="13.5">
      <c r="A37" s="536"/>
      <c r="B37" s="536"/>
      <c r="C37" s="536"/>
      <c r="D37" s="536"/>
      <c r="E37" s="536"/>
      <c r="F37" s="536"/>
      <c r="G37" s="536"/>
      <c r="H37" s="536"/>
      <c r="I37" s="536"/>
      <c r="J37" s="538"/>
    </row>
    <row r="38" spans="1:10" ht="13.5">
      <c r="A38" s="548" t="s">
        <v>557</v>
      </c>
      <c r="B38" s="549">
        <v>41424</v>
      </c>
      <c r="C38" s="548" t="s">
        <v>553</v>
      </c>
      <c r="D38" s="550" t="s">
        <v>558</v>
      </c>
      <c r="E38" s="550" t="s">
        <v>525</v>
      </c>
      <c r="F38" s="520" t="s">
        <v>526</v>
      </c>
      <c r="G38" s="548" t="s">
        <v>552</v>
      </c>
      <c r="H38" s="550" t="s">
        <v>559</v>
      </c>
      <c r="I38" s="548" t="s">
        <v>560</v>
      </c>
      <c r="J38" s="551">
        <v>-11200</v>
      </c>
    </row>
    <row r="39" spans="1:10" ht="13.5">
      <c r="A39" s="550"/>
      <c r="B39" s="549"/>
      <c r="C39" s="550"/>
      <c r="D39" s="550"/>
      <c r="E39" s="550"/>
      <c r="F39" s="520" t="s">
        <v>530</v>
      </c>
      <c r="G39" s="550"/>
      <c r="H39" s="550" t="s">
        <v>559</v>
      </c>
      <c r="I39" s="548" t="s">
        <v>561</v>
      </c>
      <c r="J39" s="551">
        <v>-25000</v>
      </c>
    </row>
    <row r="40" spans="1:10" ht="13.5">
      <c r="A40" s="550"/>
      <c r="B40" s="549"/>
      <c r="C40" s="550"/>
      <c r="D40" s="550"/>
      <c r="E40" s="550"/>
      <c r="F40" s="550"/>
      <c r="G40" s="550"/>
      <c r="H40" s="550" t="s">
        <v>559</v>
      </c>
      <c r="I40" s="548" t="s">
        <v>562</v>
      </c>
      <c r="J40" s="551">
        <v>-36000</v>
      </c>
    </row>
    <row r="41" spans="1:10" ht="13.5">
      <c r="A41" s="550"/>
      <c r="B41" s="549"/>
      <c r="C41" s="550"/>
      <c r="D41" s="550"/>
      <c r="E41" s="550"/>
      <c r="F41" s="550"/>
      <c r="G41" s="550"/>
      <c r="H41" s="550" t="s">
        <v>563</v>
      </c>
      <c r="I41" s="548" t="s">
        <v>564</v>
      </c>
      <c r="J41" s="551">
        <v>-30770</v>
      </c>
    </row>
    <row r="42" spans="1:10" ht="13.5">
      <c r="A42" s="550"/>
      <c r="B42" s="549"/>
      <c r="C42" s="550"/>
      <c r="D42" s="550"/>
      <c r="E42" s="550"/>
      <c r="F42" s="550"/>
      <c r="G42" s="550"/>
      <c r="H42" s="550" t="s">
        <v>565</v>
      </c>
      <c r="I42" s="548" t="s">
        <v>566</v>
      </c>
      <c r="J42" s="551">
        <v>-2000</v>
      </c>
    </row>
    <row r="43" spans="1:10" ht="13.5">
      <c r="A43" s="550"/>
      <c r="B43" s="549"/>
      <c r="C43" s="550"/>
      <c r="D43" s="550"/>
      <c r="E43" s="550"/>
      <c r="F43" s="550"/>
      <c r="G43" s="550"/>
      <c r="H43" s="550" t="s">
        <v>565</v>
      </c>
      <c r="I43" s="548" t="s">
        <v>567</v>
      </c>
      <c r="J43" s="551">
        <v>-1240</v>
      </c>
    </row>
    <row r="44" spans="1:10" ht="13.5">
      <c r="A44" s="550"/>
      <c r="B44" s="549"/>
      <c r="C44" s="550"/>
      <c r="D44" s="550"/>
      <c r="E44" s="550"/>
      <c r="F44" s="550"/>
      <c r="G44" s="550"/>
      <c r="H44" s="550" t="s">
        <v>565</v>
      </c>
      <c r="I44" s="548" t="s">
        <v>568</v>
      </c>
      <c r="J44" s="551">
        <v>-5000</v>
      </c>
    </row>
    <row r="45" spans="1:10" ht="13.5">
      <c r="A45" s="550"/>
      <c r="B45" s="549"/>
      <c r="C45" s="550"/>
      <c r="D45" s="550"/>
      <c r="E45" s="550"/>
      <c r="F45" s="550"/>
      <c r="G45" s="550"/>
      <c r="H45" s="550" t="s">
        <v>569</v>
      </c>
      <c r="I45" s="548" t="s">
        <v>570</v>
      </c>
      <c r="J45" s="551">
        <v>-3730</v>
      </c>
    </row>
    <row r="46" spans="1:10" ht="13.5">
      <c r="A46" s="550"/>
      <c r="B46" s="549"/>
      <c r="C46" s="550"/>
      <c r="D46" s="550"/>
      <c r="E46" s="550"/>
      <c r="F46" s="550"/>
      <c r="G46" s="550"/>
      <c r="H46" s="550" t="s">
        <v>569</v>
      </c>
      <c r="I46" s="548" t="s">
        <v>571</v>
      </c>
      <c r="J46" s="551">
        <v>-2000</v>
      </c>
    </row>
    <row r="47" spans="1:10" ht="13.5">
      <c r="A47" s="550"/>
      <c r="B47" s="549"/>
      <c r="C47" s="550"/>
      <c r="D47" s="550"/>
      <c r="E47" s="550"/>
      <c r="F47" s="550"/>
      <c r="G47" s="550"/>
      <c r="H47" s="550" t="s">
        <v>572</v>
      </c>
      <c r="I47" s="548" t="s">
        <v>573</v>
      </c>
      <c r="J47" s="551">
        <v>-11000</v>
      </c>
    </row>
    <row r="48" spans="1:10" ht="13.5">
      <c r="A48" s="550"/>
      <c r="B48" s="549"/>
      <c r="C48" s="550"/>
      <c r="D48" s="550"/>
      <c r="E48" s="550"/>
      <c r="F48" s="550"/>
      <c r="G48" s="550"/>
      <c r="H48" s="550" t="s">
        <v>572</v>
      </c>
      <c r="I48" s="548" t="s">
        <v>574</v>
      </c>
      <c r="J48" s="551">
        <v>-18890</v>
      </c>
    </row>
    <row r="49" spans="1:10" ht="13.5">
      <c r="A49" s="550"/>
      <c r="B49" s="549"/>
      <c r="C49" s="550"/>
      <c r="D49" s="550"/>
      <c r="E49" s="550"/>
      <c r="F49" s="550"/>
      <c r="G49" s="550"/>
      <c r="H49" s="550" t="s">
        <v>572</v>
      </c>
      <c r="I49" s="548" t="s">
        <v>575</v>
      </c>
      <c r="J49" s="551">
        <v>-10000</v>
      </c>
    </row>
    <row r="50" spans="1:10" ht="13.5">
      <c r="A50" s="550"/>
      <c r="B50" s="549"/>
      <c r="C50" s="550"/>
      <c r="D50" s="550"/>
      <c r="E50" s="550"/>
      <c r="F50" s="550"/>
      <c r="G50" s="550"/>
      <c r="H50" s="550" t="s">
        <v>572</v>
      </c>
      <c r="I50" s="548" t="s">
        <v>576</v>
      </c>
      <c r="J50" s="551">
        <v>-25000</v>
      </c>
    </row>
    <row r="51" spans="1:10" ht="13.5">
      <c r="A51" s="550"/>
      <c r="B51" s="549"/>
      <c r="C51" s="550"/>
      <c r="D51" s="550"/>
      <c r="E51" s="550" t="s">
        <v>529</v>
      </c>
      <c r="F51" s="550"/>
      <c r="G51" s="548">
        <v>35</v>
      </c>
      <c r="H51" s="550" t="s">
        <v>565</v>
      </c>
      <c r="I51" s="548" t="s">
        <v>577</v>
      </c>
      <c r="J51" s="551">
        <v>2500</v>
      </c>
    </row>
    <row r="52" spans="1:10" ht="13.5">
      <c r="A52" s="550"/>
      <c r="B52" s="549"/>
      <c r="C52" s="550"/>
      <c r="D52" s="550"/>
      <c r="E52" s="550"/>
      <c r="F52" s="550"/>
      <c r="G52" s="550"/>
      <c r="H52" s="550" t="s">
        <v>565</v>
      </c>
      <c r="I52" s="548" t="s">
        <v>578</v>
      </c>
      <c r="J52" s="551">
        <v>3100</v>
      </c>
    </row>
    <row r="53" spans="1:10" ht="13.5">
      <c r="A53" s="550"/>
      <c r="B53" s="549"/>
      <c r="C53" s="550"/>
      <c r="D53" s="550"/>
      <c r="E53" s="550"/>
      <c r="F53" s="550"/>
      <c r="G53" s="550"/>
      <c r="H53" s="550" t="s">
        <v>565</v>
      </c>
      <c r="I53" s="548" t="s">
        <v>579</v>
      </c>
      <c r="J53" s="551">
        <v>660</v>
      </c>
    </row>
    <row r="54" spans="1:10" ht="13.5">
      <c r="A54" s="550"/>
      <c r="B54" s="549"/>
      <c r="C54" s="550"/>
      <c r="D54" s="550"/>
      <c r="E54" s="550"/>
      <c r="F54" s="550"/>
      <c r="G54" s="550"/>
      <c r="H54" s="550" t="s">
        <v>565</v>
      </c>
      <c r="I54" s="548" t="s">
        <v>580</v>
      </c>
      <c r="J54" s="551">
        <v>7100</v>
      </c>
    </row>
    <row r="55" spans="1:10" ht="13.5">
      <c r="A55" s="550"/>
      <c r="B55" s="549"/>
      <c r="C55" s="550"/>
      <c r="D55" s="550"/>
      <c r="E55" s="550"/>
      <c r="F55" s="550"/>
      <c r="G55" s="550"/>
      <c r="H55" s="550" t="s">
        <v>569</v>
      </c>
      <c r="I55" s="548" t="s">
        <v>581</v>
      </c>
      <c r="J55" s="551">
        <v>2490</v>
      </c>
    </row>
    <row r="56" spans="1:10" ht="13.5">
      <c r="A56" s="550"/>
      <c r="B56" s="549"/>
      <c r="C56" s="550"/>
      <c r="D56" s="550"/>
      <c r="E56" s="550"/>
      <c r="F56" s="550"/>
      <c r="G56" s="550"/>
      <c r="H56" s="550" t="s">
        <v>569</v>
      </c>
      <c r="I56" s="548" t="s">
        <v>582</v>
      </c>
      <c r="J56" s="551">
        <v>15000</v>
      </c>
    </row>
    <row r="57" spans="1:10" ht="13.5">
      <c r="A57" s="550"/>
      <c r="B57" s="549"/>
      <c r="C57" s="550"/>
      <c r="D57" s="550"/>
      <c r="E57" s="550"/>
      <c r="F57" s="550"/>
      <c r="G57" s="550"/>
      <c r="H57" s="550" t="s">
        <v>569</v>
      </c>
      <c r="I57" s="548" t="s">
        <v>583</v>
      </c>
      <c r="J57" s="551">
        <v>5650</v>
      </c>
    </row>
    <row r="58" spans="1:10" ht="13.5">
      <c r="A58" s="550"/>
      <c r="B58" s="549"/>
      <c r="C58" s="550"/>
      <c r="D58" s="550"/>
      <c r="E58" s="550"/>
      <c r="F58" s="550"/>
      <c r="G58" s="550"/>
      <c r="H58" s="550" t="s">
        <v>569</v>
      </c>
      <c r="I58" s="548" t="s">
        <v>584</v>
      </c>
      <c r="J58" s="551">
        <v>35000</v>
      </c>
    </row>
    <row r="59" spans="1:10" ht="13.5">
      <c r="A59" s="550"/>
      <c r="B59" s="549"/>
      <c r="C59" s="550"/>
      <c r="D59" s="550"/>
      <c r="E59" s="550"/>
      <c r="F59" s="550"/>
      <c r="G59" s="550"/>
      <c r="H59" s="550" t="s">
        <v>569</v>
      </c>
      <c r="I59" s="548" t="s">
        <v>585</v>
      </c>
      <c r="J59" s="551">
        <v>10000</v>
      </c>
    </row>
    <row r="60" spans="1:10" ht="13.5">
      <c r="A60" s="550"/>
      <c r="B60" s="549"/>
      <c r="C60" s="550"/>
      <c r="D60" s="550"/>
      <c r="E60" s="550"/>
      <c r="F60" s="550"/>
      <c r="G60" s="550"/>
      <c r="H60" s="550" t="s">
        <v>569</v>
      </c>
      <c r="I60" s="548" t="s">
        <v>586</v>
      </c>
      <c r="J60" s="551">
        <v>750</v>
      </c>
    </row>
    <row r="61" spans="1:10" ht="13.5">
      <c r="A61" s="550"/>
      <c r="B61" s="549"/>
      <c r="C61" s="550"/>
      <c r="D61" s="550"/>
      <c r="E61" s="550"/>
      <c r="F61" s="550"/>
      <c r="G61" s="550"/>
      <c r="H61" s="550" t="s">
        <v>569</v>
      </c>
      <c r="I61" s="548" t="s">
        <v>587</v>
      </c>
      <c r="J61" s="551">
        <v>2500</v>
      </c>
    </row>
    <row r="62" spans="1:10" ht="13.5">
      <c r="A62" s="550"/>
      <c r="B62" s="549"/>
      <c r="C62" s="550"/>
      <c r="D62" s="550"/>
      <c r="E62" s="550"/>
      <c r="F62" s="550"/>
      <c r="G62" s="550"/>
      <c r="H62" s="550" t="s">
        <v>569</v>
      </c>
      <c r="I62" s="548" t="s">
        <v>588</v>
      </c>
      <c r="J62" s="551">
        <v>2400</v>
      </c>
    </row>
    <row r="63" spans="1:10" ht="13.5">
      <c r="A63" s="550"/>
      <c r="B63" s="549"/>
      <c r="C63" s="550"/>
      <c r="D63" s="550"/>
      <c r="E63" s="550"/>
      <c r="F63" s="550"/>
      <c r="G63" s="550"/>
      <c r="H63" s="550" t="s">
        <v>569</v>
      </c>
      <c r="I63" s="548" t="s">
        <v>589</v>
      </c>
      <c r="J63" s="551">
        <v>3000</v>
      </c>
    </row>
    <row r="64" spans="1:10" ht="13.5">
      <c r="A64" s="550"/>
      <c r="B64" s="549"/>
      <c r="C64" s="550"/>
      <c r="D64" s="550"/>
      <c r="E64" s="550"/>
      <c r="F64" s="550"/>
      <c r="G64" s="550"/>
      <c r="H64" s="550" t="s">
        <v>569</v>
      </c>
      <c r="I64" s="548" t="s">
        <v>590</v>
      </c>
      <c r="J64" s="551">
        <v>65000</v>
      </c>
    </row>
    <row r="65" spans="1:10" ht="13.5">
      <c r="A65" s="550"/>
      <c r="B65" s="549"/>
      <c r="C65" s="550"/>
      <c r="D65" s="550"/>
      <c r="E65" s="550"/>
      <c r="F65" s="550"/>
      <c r="G65" s="550"/>
      <c r="H65" s="550" t="s">
        <v>572</v>
      </c>
      <c r="I65" s="548" t="s">
        <v>591</v>
      </c>
      <c r="J65" s="551">
        <v>25000</v>
      </c>
    </row>
    <row r="66" spans="1:10" ht="13.5">
      <c r="A66" s="550"/>
      <c r="B66" s="549"/>
      <c r="C66" s="550"/>
      <c r="D66" s="550"/>
      <c r="E66" s="550"/>
      <c r="F66" s="550"/>
      <c r="G66" s="550"/>
      <c r="H66" s="550" t="s">
        <v>572</v>
      </c>
      <c r="I66" s="548" t="s">
        <v>592</v>
      </c>
      <c r="J66" s="551">
        <v>1680</v>
      </c>
    </row>
    <row r="67" spans="1:10" ht="14.25" thickBot="1">
      <c r="A67" s="552" t="s">
        <v>593</v>
      </c>
      <c r="B67" s="553"/>
      <c r="C67" s="554">
        <v>132</v>
      </c>
      <c r="D67" s="553"/>
      <c r="E67" s="553"/>
      <c r="F67" s="553"/>
      <c r="G67" s="554">
        <v>35</v>
      </c>
      <c r="H67" s="553"/>
      <c r="I67" s="554"/>
      <c r="J67" s="555">
        <f>SUM(J38:J66)</f>
        <v>0</v>
      </c>
    </row>
    <row r="68" spans="1:10" ht="13.5" thickTop="1">
      <c r="A68" s="556"/>
      <c r="B68" s="556"/>
      <c r="C68" s="556"/>
      <c r="D68" s="556"/>
      <c r="E68" s="556"/>
      <c r="F68" s="556"/>
      <c r="G68" s="556"/>
      <c r="H68" s="556"/>
      <c r="I68" s="556"/>
      <c r="J68" s="556"/>
    </row>
    <row r="69" spans="1:11" ht="13.5">
      <c r="A69" s="518" t="s">
        <v>594</v>
      </c>
      <c r="B69" s="557">
        <v>41430</v>
      </c>
      <c r="C69" s="520" t="s">
        <v>553</v>
      </c>
      <c r="D69" s="520" t="s">
        <v>595</v>
      </c>
      <c r="E69" s="520" t="s">
        <v>525</v>
      </c>
      <c r="F69" s="520" t="s">
        <v>526</v>
      </c>
      <c r="G69" s="518" t="s">
        <v>552</v>
      </c>
      <c r="H69" s="520" t="s">
        <v>542</v>
      </c>
      <c r="I69" s="518" t="s">
        <v>528</v>
      </c>
      <c r="J69" s="558">
        <v>-32000</v>
      </c>
      <c r="K69" s="559"/>
    </row>
    <row r="70" spans="1:11" ht="13.5">
      <c r="A70" s="520"/>
      <c r="B70" s="560"/>
      <c r="C70" s="520" t="s">
        <v>553</v>
      </c>
      <c r="D70" s="520"/>
      <c r="E70" s="520" t="s">
        <v>529</v>
      </c>
      <c r="F70" s="520" t="s">
        <v>530</v>
      </c>
      <c r="G70" s="518" t="s">
        <v>552</v>
      </c>
      <c r="H70" s="520" t="s">
        <v>596</v>
      </c>
      <c r="I70" s="518" t="s">
        <v>528</v>
      </c>
      <c r="J70" s="558">
        <v>20000</v>
      </c>
      <c r="K70" s="559"/>
    </row>
    <row r="71" spans="1:11" ht="13.5">
      <c r="A71" s="561"/>
      <c r="B71" s="560"/>
      <c r="C71" s="520" t="s">
        <v>553</v>
      </c>
      <c r="D71" s="520"/>
      <c r="E71" s="520"/>
      <c r="F71" s="520"/>
      <c r="G71" s="518" t="s">
        <v>552</v>
      </c>
      <c r="H71" s="520" t="s">
        <v>597</v>
      </c>
      <c r="I71" s="518" t="s">
        <v>528</v>
      </c>
      <c r="J71" s="558">
        <v>12000</v>
      </c>
      <c r="K71" s="559"/>
    </row>
    <row r="72" spans="1:10" ht="13.5">
      <c r="A72" s="547" t="s">
        <v>598</v>
      </c>
      <c r="B72" s="523"/>
      <c r="C72" s="524"/>
      <c r="D72" s="523"/>
      <c r="E72" s="523"/>
      <c r="F72" s="523"/>
      <c r="G72" s="524">
        <v>35</v>
      </c>
      <c r="H72" s="523"/>
      <c r="I72" s="524"/>
      <c r="J72" s="562">
        <f>SUM(J68:J71)</f>
        <v>0</v>
      </c>
    </row>
    <row r="73" spans="1:10" ht="12.75">
      <c r="A73" s="563"/>
      <c r="B73" s="563"/>
      <c r="C73" s="563"/>
      <c r="D73" s="563"/>
      <c r="E73" s="563"/>
      <c r="F73" s="563"/>
      <c r="G73" s="563"/>
      <c r="H73" s="563"/>
      <c r="I73" s="563"/>
      <c r="J73" s="563"/>
    </row>
    <row r="74" spans="1:10" ht="13.5">
      <c r="A74" s="518" t="s">
        <v>599</v>
      </c>
      <c r="B74" s="560">
        <v>41444</v>
      </c>
      <c r="C74" s="518" t="s">
        <v>553</v>
      </c>
      <c r="D74" s="520" t="s">
        <v>600</v>
      </c>
      <c r="E74" s="518" t="s">
        <v>529</v>
      </c>
      <c r="F74" s="520" t="s">
        <v>526</v>
      </c>
      <c r="G74" s="518" t="s">
        <v>601</v>
      </c>
      <c r="H74" s="518" t="s">
        <v>602</v>
      </c>
      <c r="I74" s="518" t="s">
        <v>528</v>
      </c>
      <c r="J74" s="558">
        <v>56</v>
      </c>
    </row>
    <row r="75" spans="1:10" ht="13.5">
      <c r="A75" s="520"/>
      <c r="B75" s="560"/>
      <c r="C75" s="518"/>
      <c r="D75" s="520"/>
      <c r="E75" s="518"/>
      <c r="F75" s="520" t="s">
        <v>530</v>
      </c>
      <c r="G75" s="518"/>
      <c r="H75" s="518" t="s">
        <v>603</v>
      </c>
      <c r="I75" s="518" t="s">
        <v>528</v>
      </c>
      <c r="J75" s="558">
        <v>555</v>
      </c>
    </row>
    <row r="76" spans="1:10" ht="13.5">
      <c r="A76" s="520"/>
      <c r="B76" s="560"/>
      <c r="C76" s="518"/>
      <c r="D76" s="520"/>
      <c r="E76" s="518"/>
      <c r="F76" s="520"/>
      <c r="G76" s="518"/>
      <c r="H76" s="518" t="s">
        <v>604</v>
      </c>
      <c r="I76" s="518" t="s">
        <v>528</v>
      </c>
      <c r="J76" s="558">
        <v>32</v>
      </c>
    </row>
    <row r="77" spans="1:10" ht="13.5">
      <c r="A77" s="520"/>
      <c r="B77" s="560"/>
      <c r="C77" s="518"/>
      <c r="D77" s="520"/>
      <c r="E77" s="518"/>
      <c r="F77" s="520"/>
      <c r="G77" s="518"/>
      <c r="H77" s="518" t="s">
        <v>605</v>
      </c>
      <c r="I77" s="518" t="s">
        <v>528</v>
      </c>
      <c r="J77" s="558">
        <v>119</v>
      </c>
    </row>
    <row r="78" spans="1:10" ht="13.5">
      <c r="A78" s="520"/>
      <c r="B78" s="560"/>
      <c r="C78" s="518"/>
      <c r="D78" s="520"/>
      <c r="E78" s="518"/>
      <c r="F78" s="520"/>
      <c r="G78" s="518"/>
      <c r="H78" s="518" t="s">
        <v>606</v>
      </c>
      <c r="I78" s="518" t="s">
        <v>528</v>
      </c>
      <c r="J78" s="558">
        <v>40</v>
      </c>
    </row>
    <row r="79" spans="1:10" ht="13.5">
      <c r="A79" s="520"/>
      <c r="B79" s="560"/>
      <c r="C79" s="518"/>
      <c r="D79" s="520"/>
      <c r="E79" s="518"/>
      <c r="F79" s="520"/>
      <c r="G79" s="518"/>
      <c r="H79" s="518" t="s">
        <v>607</v>
      </c>
      <c r="I79" s="518" t="s">
        <v>528</v>
      </c>
      <c r="J79" s="558">
        <v>10</v>
      </c>
    </row>
    <row r="80" spans="1:10" ht="13.5">
      <c r="A80" s="520"/>
      <c r="B80" s="560"/>
      <c r="C80" s="518"/>
      <c r="D80" s="520"/>
      <c r="E80" s="518"/>
      <c r="F80" s="520"/>
      <c r="G80" s="518"/>
      <c r="H80" s="518" t="s">
        <v>608</v>
      </c>
      <c r="I80" s="518" t="s">
        <v>528</v>
      </c>
      <c r="J80" s="558">
        <v>188</v>
      </c>
    </row>
    <row r="81" spans="1:10" ht="13.5">
      <c r="A81" s="520"/>
      <c r="B81" s="560"/>
      <c r="C81" s="518"/>
      <c r="D81" s="520"/>
      <c r="E81" s="518"/>
      <c r="F81" s="520"/>
      <c r="G81" s="518"/>
      <c r="H81" s="518" t="s">
        <v>609</v>
      </c>
      <c r="I81" s="518" t="s">
        <v>528</v>
      </c>
      <c r="J81" s="558">
        <v>397</v>
      </c>
    </row>
    <row r="82" spans="1:10" ht="13.5">
      <c r="A82" s="520"/>
      <c r="B82" s="560"/>
      <c r="C82" s="518"/>
      <c r="D82" s="520"/>
      <c r="E82" s="518"/>
      <c r="F82" s="520"/>
      <c r="G82" s="518"/>
      <c r="H82" s="518" t="s">
        <v>610</v>
      </c>
      <c r="I82" s="518" t="s">
        <v>528</v>
      </c>
      <c r="J82" s="558">
        <v>2379</v>
      </c>
    </row>
    <row r="83" spans="1:10" ht="13.5">
      <c r="A83" s="520"/>
      <c r="B83" s="560"/>
      <c r="C83" s="518"/>
      <c r="D83" s="520"/>
      <c r="E83" s="518"/>
      <c r="F83" s="520"/>
      <c r="G83" s="518"/>
      <c r="H83" s="518" t="s">
        <v>611</v>
      </c>
      <c r="I83" s="518" t="s">
        <v>528</v>
      </c>
      <c r="J83" s="558">
        <v>1586</v>
      </c>
    </row>
    <row r="84" spans="1:10" s="568" customFormat="1" ht="13.5">
      <c r="A84" s="564"/>
      <c r="B84" s="565"/>
      <c r="C84" s="566" t="s">
        <v>553</v>
      </c>
      <c r="D84" s="564"/>
      <c r="E84" s="566"/>
      <c r="F84" s="564"/>
      <c r="G84" s="566" t="s">
        <v>601</v>
      </c>
      <c r="H84" s="566"/>
      <c r="I84" s="566"/>
      <c r="J84" s="567">
        <v>5362</v>
      </c>
    </row>
    <row r="85" spans="1:10" ht="13.5">
      <c r="A85" s="520"/>
      <c r="B85" s="560"/>
      <c r="C85" s="518" t="s">
        <v>553</v>
      </c>
      <c r="D85" s="520"/>
      <c r="E85" s="518" t="s">
        <v>529</v>
      </c>
      <c r="F85" s="520"/>
      <c r="G85" s="518" t="s">
        <v>612</v>
      </c>
      <c r="H85" s="518" t="s">
        <v>602</v>
      </c>
      <c r="I85" s="518" t="s">
        <v>528</v>
      </c>
      <c r="J85" s="558">
        <v>35</v>
      </c>
    </row>
    <row r="86" spans="1:10" ht="13.5">
      <c r="A86" s="520"/>
      <c r="B86" s="560"/>
      <c r="C86" s="518"/>
      <c r="D86" s="520"/>
      <c r="E86" s="518"/>
      <c r="F86" s="520"/>
      <c r="G86" s="518"/>
      <c r="H86" s="518" t="s">
        <v>603</v>
      </c>
      <c r="I86" s="518" t="s">
        <v>528</v>
      </c>
      <c r="J86" s="558">
        <v>346</v>
      </c>
    </row>
    <row r="87" spans="1:10" ht="13.5">
      <c r="A87" s="520"/>
      <c r="B87" s="560"/>
      <c r="C87" s="518"/>
      <c r="D87" s="520"/>
      <c r="E87" s="518"/>
      <c r="F87" s="520"/>
      <c r="G87" s="518"/>
      <c r="H87" s="518" t="s">
        <v>604</v>
      </c>
      <c r="I87" s="518" t="s">
        <v>528</v>
      </c>
      <c r="J87" s="558">
        <v>20</v>
      </c>
    </row>
    <row r="88" spans="1:10" ht="13.5">
      <c r="A88" s="520"/>
      <c r="B88" s="560"/>
      <c r="C88" s="518"/>
      <c r="D88" s="520"/>
      <c r="E88" s="518"/>
      <c r="F88" s="520"/>
      <c r="G88" s="518"/>
      <c r="H88" s="518" t="s">
        <v>605</v>
      </c>
      <c r="I88" s="518" t="s">
        <v>528</v>
      </c>
      <c r="J88" s="558">
        <v>74</v>
      </c>
    </row>
    <row r="89" spans="1:10" ht="13.5">
      <c r="A89" s="520"/>
      <c r="B89" s="560"/>
      <c r="C89" s="518"/>
      <c r="D89" s="520"/>
      <c r="E89" s="518"/>
      <c r="F89" s="520"/>
      <c r="G89" s="518"/>
      <c r="H89" s="518" t="s">
        <v>606</v>
      </c>
      <c r="I89" s="518" t="s">
        <v>528</v>
      </c>
      <c r="J89" s="558">
        <v>25</v>
      </c>
    </row>
    <row r="90" spans="1:10" ht="13.5">
      <c r="A90" s="520"/>
      <c r="B90" s="560"/>
      <c r="C90" s="518"/>
      <c r="D90" s="520"/>
      <c r="E90" s="518"/>
      <c r="F90" s="520"/>
      <c r="G90" s="518"/>
      <c r="H90" s="518" t="s">
        <v>607</v>
      </c>
      <c r="I90" s="518" t="s">
        <v>528</v>
      </c>
      <c r="J90" s="558">
        <v>6</v>
      </c>
    </row>
    <row r="91" spans="1:10" ht="13.5">
      <c r="A91" s="520"/>
      <c r="B91" s="560"/>
      <c r="C91" s="518"/>
      <c r="D91" s="520"/>
      <c r="E91" s="518"/>
      <c r="F91" s="520"/>
      <c r="G91" s="518"/>
      <c r="H91" s="518" t="s">
        <v>608</v>
      </c>
      <c r="I91" s="518" t="s">
        <v>528</v>
      </c>
      <c r="J91" s="558">
        <v>118</v>
      </c>
    </row>
    <row r="92" spans="1:10" ht="13.5">
      <c r="A92" s="520"/>
      <c r="B92" s="560"/>
      <c r="C92" s="518"/>
      <c r="D92" s="520"/>
      <c r="E92" s="518"/>
      <c r="F92" s="520"/>
      <c r="G92" s="518"/>
      <c r="H92" s="518" t="s">
        <v>609</v>
      </c>
      <c r="I92" s="518" t="s">
        <v>528</v>
      </c>
      <c r="J92" s="558">
        <v>247</v>
      </c>
    </row>
    <row r="93" spans="1:10" ht="13.5">
      <c r="A93" s="520"/>
      <c r="B93" s="560"/>
      <c r="C93" s="518"/>
      <c r="D93" s="520"/>
      <c r="E93" s="518"/>
      <c r="F93" s="520"/>
      <c r="G93" s="518"/>
      <c r="H93" s="518" t="s">
        <v>610</v>
      </c>
      <c r="I93" s="518" t="s">
        <v>528</v>
      </c>
      <c r="J93" s="558">
        <v>1978</v>
      </c>
    </row>
    <row r="94" spans="1:10" ht="13.5">
      <c r="A94" s="520"/>
      <c r="B94" s="560"/>
      <c r="C94" s="518"/>
      <c r="D94" s="520"/>
      <c r="E94" s="518"/>
      <c r="F94" s="520"/>
      <c r="G94" s="518"/>
      <c r="H94" s="518" t="s">
        <v>611</v>
      </c>
      <c r="I94" s="518" t="s">
        <v>528</v>
      </c>
      <c r="J94" s="558">
        <v>495</v>
      </c>
    </row>
    <row r="95" spans="1:10" s="569" customFormat="1" ht="13.5">
      <c r="A95" s="564"/>
      <c r="B95" s="565"/>
      <c r="C95" s="566" t="s">
        <v>553</v>
      </c>
      <c r="D95" s="564"/>
      <c r="E95" s="566"/>
      <c r="F95" s="564"/>
      <c r="G95" s="566" t="s">
        <v>612</v>
      </c>
      <c r="H95" s="566"/>
      <c r="I95" s="566"/>
      <c r="J95" s="567">
        <v>3344</v>
      </c>
    </row>
    <row r="96" spans="1:10" ht="13.5">
      <c r="A96" s="520"/>
      <c r="B96" s="560"/>
      <c r="C96" s="518" t="s">
        <v>553</v>
      </c>
      <c r="D96" s="520"/>
      <c r="E96" s="518" t="s">
        <v>529</v>
      </c>
      <c r="F96" s="520"/>
      <c r="G96" s="518" t="s">
        <v>613</v>
      </c>
      <c r="H96" s="518" t="s">
        <v>602</v>
      </c>
      <c r="I96" s="518" t="s">
        <v>528</v>
      </c>
      <c r="J96" s="558">
        <v>103</v>
      </c>
    </row>
    <row r="97" spans="1:10" ht="13.5">
      <c r="A97" s="520"/>
      <c r="B97" s="560"/>
      <c r="C97" s="518"/>
      <c r="D97" s="520"/>
      <c r="E97" s="518"/>
      <c r="F97" s="520"/>
      <c r="G97" s="518"/>
      <c r="H97" s="518" t="s">
        <v>603</v>
      </c>
      <c r="I97" s="518" t="s">
        <v>528</v>
      </c>
      <c r="J97" s="558">
        <v>1029</v>
      </c>
    </row>
    <row r="98" spans="1:10" ht="13.5">
      <c r="A98" s="520"/>
      <c r="B98" s="560"/>
      <c r="C98" s="518"/>
      <c r="D98" s="520"/>
      <c r="E98" s="518"/>
      <c r="F98" s="520"/>
      <c r="G98" s="518"/>
      <c r="H98" s="518" t="s">
        <v>604</v>
      </c>
      <c r="I98" s="518" t="s">
        <v>528</v>
      </c>
      <c r="J98" s="558">
        <v>60</v>
      </c>
    </row>
    <row r="99" spans="1:10" ht="13.5">
      <c r="A99" s="520"/>
      <c r="B99" s="560"/>
      <c r="C99" s="518"/>
      <c r="D99" s="520"/>
      <c r="E99" s="518"/>
      <c r="F99" s="520"/>
      <c r="G99" s="518"/>
      <c r="H99" s="518" t="s">
        <v>605</v>
      </c>
      <c r="I99" s="518" t="s">
        <v>528</v>
      </c>
      <c r="J99" s="558">
        <v>221</v>
      </c>
    </row>
    <row r="100" spans="1:10" ht="13.5">
      <c r="A100" s="520"/>
      <c r="B100" s="560"/>
      <c r="C100" s="518"/>
      <c r="D100" s="520"/>
      <c r="E100" s="518"/>
      <c r="F100" s="520"/>
      <c r="G100" s="518"/>
      <c r="H100" s="518" t="s">
        <v>606</v>
      </c>
      <c r="I100" s="518" t="s">
        <v>528</v>
      </c>
      <c r="J100" s="558">
        <v>74</v>
      </c>
    </row>
    <row r="101" spans="1:10" ht="13.5">
      <c r="A101" s="520"/>
      <c r="B101" s="560"/>
      <c r="C101" s="518"/>
      <c r="D101" s="520"/>
      <c r="E101" s="518"/>
      <c r="F101" s="520"/>
      <c r="G101" s="518"/>
      <c r="H101" s="518" t="s">
        <v>607</v>
      </c>
      <c r="I101" s="518" t="s">
        <v>528</v>
      </c>
      <c r="J101" s="558">
        <v>18</v>
      </c>
    </row>
    <row r="102" spans="1:10" ht="13.5">
      <c r="A102" s="520"/>
      <c r="B102" s="560"/>
      <c r="C102" s="518"/>
      <c r="D102" s="520"/>
      <c r="E102" s="518"/>
      <c r="F102" s="520"/>
      <c r="G102" s="518"/>
      <c r="H102" s="518" t="s">
        <v>608</v>
      </c>
      <c r="I102" s="518" t="s">
        <v>528</v>
      </c>
      <c r="J102" s="558">
        <v>349</v>
      </c>
    </row>
    <row r="103" spans="1:10" ht="13.5">
      <c r="A103" s="520"/>
      <c r="B103" s="560"/>
      <c r="C103" s="518"/>
      <c r="D103" s="520"/>
      <c r="E103" s="518"/>
      <c r="F103" s="520"/>
      <c r="G103" s="518"/>
      <c r="H103" s="518" t="s">
        <v>609</v>
      </c>
      <c r="I103" s="518" t="s">
        <v>528</v>
      </c>
      <c r="J103" s="558">
        <v>173</v>
      </c>
    </row>
    <row r="104" spans="1:10" ht="13.5">
      <c r="A104" s="520"/>
      <c r="B104" s="560"/>
      <c r="C104" s="518"/>
      <c r="D104" s="520"/>
      <c r="E104" s="518"/>
      <c r="F104" s="520"/>
      <c r="G104" s="518"/>
      <c r="H104" s="518" t="s">
        <v>614</v>
      </c>
      <c r="I104" s="518" t="s">
        <v>528</v>
      </c>
      <c r="J104" s="558">
        <v>393</v>
      </c>
    </row>
    <row r="105" spans="1:10" ht="13.5">
      <c r="A105" s="520"/>
      <c r="B105" s="560"/>
      <c r="C105" s="518"/>
      <c r="D105" s="520"/>
      <c r="E105" s="518" t="s">
        <v>525</v>
      </c>
      <c r="F105" s="520"/>
      <c r="G105" s="518"/>
      <c r="H105" s="518" t="s">
        <v>615</v>
      </c>
      <c r="I105" s="518" t="s">
        <v>528</v>
      </c>
      <c r="J105" s="558">
        <v>-3000</v>
      </c>
    </row>
    <row r="106" spans="1:10" ht="13.5">
      <c r="A106" s="520"/>
      <c r="B106" s="560"/>
      <c r="C106" s="518"/>
      <c r="D106" s="520"/>
      <c r="E106" s="518" t="s">
        <v>529</v>
      </c>
      <c r="F106" s="520"/>
      <c r="G106" s="518"/>
      <c r="H106" s="518" t="s">
        <v>610</v>
      </c>
      <c r="I106" s="518" t="s">
        <v>528</v>
      </c>
      <c r="J106" s="558">
        <v>4067</v>
      </c>
    </row>
    <row r="107" spans="1:10" ht="13.5">
      <c r="A107" s="520"/>
      <c r="B107" s="560"/>
      <c r="C107" s="518"/>
      <c r="D107" s="520"/>
      <c r="E107" s="518"/>
      <c r="F107" s="520"/>
      <c r="G107" s="518"/>
      <c r="H107" s="518" t="s">
        <v>611</v>
      </c>
      <c r="I107" s="518" t="s">
        <v>528</v>
      </c>
      <c r="J107" s="558">
        <v>3382</v>
      </c>
    </row>
    <row r="108" spans="1:10" s="569" customFormat="1" ht="13.5">
      <c r="A108" s="564"/>
      <c r="B108" s="565"/>
      <c r="C108" s="566">
        <v>132</v>
      </c>
      <c r="D108" s="564"/>
      <c r="E108" s="566"/>
      <c r="F108" s="564"/>
      <c r="G108" s="566" t="s">
        <v>613</v>
      </c>
      <c r="H108" s="566"/>
      <c r="I108" s="566"/>
      <c r="J108" s="567">
        <v>6869</v>
      </c>
    </row>
    <row r="109" spans="1:10" ht="13.5">
      <c r="A109" s="520"/>
      <c r="B109" s="560"/>
      <c r="C109" s="518" t="s">
        <v>553</v>
      </c>
      <c r="D109" s="520"/>
      <c r="E109" s="518" t="s">
        <v>529</v>
      </c>
      <c r="F109" s="520"/>
      <c r="G109" s="518" t="s">
        <v>616</v>
      </c>
      <c r="H109" s="518" t="s">
        <v>602</v>
      </c>
      <c r="I109" s="518" t="s">
        <v>528</v>
      </c>
      <c r="J109" s="558">
        <v>91</v>
      </c>
    </row>
    <row r="110" spans="1:10" ht="13.5">
      <c r="A110" s="520"/>
      <c r="B110" s="560"/>
      <c r="C110" s="518"/>
      <c r="D110" s="520"/>
      <c r="E110" s="518"/>
      <c r="F110" s="520"/>
      <c r="G110" s="518"/>
      <c r="H110" s="518" t="s">
        <v>603</v>
      </c>
      <c r="I110" s="518" t="s">
        <v>528</v>
      </c>
      <c r="J110" s="558">
        <v>914</v>
      </c>
    </row>
    <row r="111" spans="1:10" ht="13.5">
      <c r="A111" s="520"/>
      <c r="B111" s="560"/>
      <c r="C111" s="518"/>
      <c r="D111" s="520"/>
      <c r="E111" s="518"/>
      <c r="F111" s="520"/>
      <c r="G111" s="518"/>
      <c r="H111" s="518" t="s">
        <v>604</v>
      </c>
      <c r="I111" s="518" t="s">
        <v>528</v>
      </c>
      <c r="J111" s="558">
        <v>52</v>
      </c>
    </row>
    <row r="112" spans="1:10" ht="13.5">
      <c r="A112" s="520"/>
      <c r="B112" s="560"/>
      <c r="C112" s="518"/>
      <c r="D112" s="520"/>
      <c r="E112" s="518"/>
      <c r="F112" s="520"/>
      <c r="G112" s="518"/>
      <c r="H112" s="518" t="s">
        <v>605</v>
      </c>
      <c r="I112" s="518" t="s">
        <v>528</v>
      </c>
      <c r="J112" s="558">
        <v>196</v>
      </c>
    </row>
    <row r="113" spans="1:10" ht="13.5">
      <c r="A113" s="520"/>
      <c r="B113" s="560"/>
      <c r="C113" s="518"/>
      <c r="D113" s="520"/>
      <c r="E113" s="518"/>
      <c r="F113" s="520"/>
      <c r="G113" s="518"/>
      <c r="H113" s="518" t="s">
        <v>606</v>
      </c>
      <c r="I113" s="518" t="s">
        <v>528</v>
      </c>
      <c r="J113" s="558">
        <v>65</v>
      </c>
    </row>
    <row r="114" spans="1:10" ht="13.5">
      <c r="A114" s="520"/>
      <c r="B114" s="560"/>
      <c r="C114" s="518"/>
      <c r="D114" s="520"/>
      <c r="E114" s="518"/>
      <c r="F114" s="520"/>
      <c r="G114" s="518"/>
      <c r="H114" s="518" t="s">
        <v>607</v>
      </c>
      <c r="I114" s="518" t="s">
        <v>528</v>
      </c>
      <c r="J114" s="558">
        <v>16</v>
      </c>
    </row>
    <row r="115" spans="1:10" ht="13.5">
      <c r="A115" s="520"/>
      <c r="B115" s="560"/>
      <c r="C115" s="518"/>
      <c r="D115" s="520"/>
      <c r="E115" s="518"/>
      <c r="F115" s="520"/>
      <c r="G115" s="518"/>
      <c r="H115" s="518" t="s">
        <v>608</v>
      </c>
      <c r="I115" s="518" t="s">
        <v>528</v>
      </c>
      <c r="J115" s="558">
        <v>310</v>
      </c>
    </row>
    <row r="116" spans="1:10" ht="13.5">
      <c r="A116" s="520"/>
      <c r="B116" s="560"/>
      <c r="C116" s="518"/>
      <c r="D116" s="520"/>
      <c r="E116" s="518"/>
      <c r="F116" s="520"/>
      <c r="G116" s="518"/>
      <c r="H116" s="518" t="s">
        <v>609</v>
      </c>
      <c r="I116" s="518" t="s">
        <v>528</v>
      </c>
      <c r="J116" s="558">
        <v>654</v>
      </c>
    </row>
    <row r="117" spans="1:10" ht="13.5">
      <c r="A117" s="520"/>
      <c r="B117" s="560"/>
      <c r="C117" s="518"/>
      <c r="D117" s="520"/>
      <c r="E117" s="518"/>
      <c r="F117" s="520"/>
      <c r="G117" s="518"/>
      <c r="H117" s="518" t="s">
        <v>610</v>
      </c>
      <c r="I117" s="518" t="s">
        <v>528</v>
      </c>
      <c r="J117" s="558">
        <v>5228</v>
      </c>
    </row>
    <row r="118" spans="1:10" ht="13.5">
      <c r="A118" s="520"/>
      <c r="B118" s="560"/>
      <c r="C118" s="518"/>
      <c r="D118" s="520"/>
      <c r="E118" s="518"/>
      <c r="F118" s="520"/>
      <c r="G118" s="518"/>
      <c r="H118" s="518" t="s">
        <v>611</v>
      </c>
      <c r="I118" s="518" t="s">
        <v>528</v>
      </c>
      <c r="J118" s="558">
        <v>1313</v>
      </c>
    </row>
    <row r="119" spans="1:10" s="569" customFormat="1" ht="13.5">
      <c r="A119" s="564"/>
      <c r="B119" s="565"/>
      <c r="C119" s="566" t="s">
        <v>553</v>
      </c>
      <c r="D119" s="564"/>
      <c r="E119" s="566"/>
      <c r="F119" s="564"/>
      <c r="G119" s="566" t="s">
        <v>616</v>
      </c>
      <c r="H119" s="566"/>
      <c r="I119" s="566"/>
      <c r="J119" s="567">
        <v>8839</v>
      </c>
    </row>
    <row r="120" spans="1:10" ht="13.5">
      <c r="A120" s="520"/>
      <c r="B120" s="560"/>
      <c r="C120" s="518" t="s">
        <v>553</v>
      </c>
      <c r="D120" s="520"/>
      <c r="E120" s="518" t="s">
        <v>525</v>
      </c>
      <c r="F120" s="520"/>
      <c r="G120" s="518" t="s">
        <v>617</v>
      </c>
      <c r="H120" s="518" t="s">
        <v>602</v>
      </c>
      <c r="I120" s="518" t="s">
        <v>528</v>
      </c>
      <c r="J120" s="558">
        <v>-535</v>
      </c>
    </row>
    <row r="121" spans="1:10" ht="13.5">
      <c r="A121" s="520"/>
      <c r="B121" s="560"/>
      <c r="C121" s="518"/>
      <c r="D121" s="520"/>
      <c r="E121" s="518"/>
      <c r="F121" s="520"/>
      <c r="G121" s="518"/>
      <c r="H121" s="518" t="s">
        <v>603</v>
      </c>
      <c r="I121" s="518" t="s">
        <v>528</v>
      </c>
      <c r="J121" s="558">
        <v>-5338</v>
      </c>
    </row>
    <row r="122" spans="1:10" ht="13.5">
      <c r="A122" s="520"/>
      <c r="B122" s="560"/>
      <c r="C122" s="518"/>
      <c r="D122" s="520"/>
      <c r="E122" s="518"/>
      <c r="F122" s="520"/>
      <c r="G122" s="518"/>
      <c r="H122" s="518" t="s">
        <v>604</v>
      </c>
      <c r="I122" s="518" t="s">
        <v>528</v>
      </c>
      <c r="J122" s="558">
        <v>-465</v>
      </c>
    </row>
    <row r="123" spans="1:10" ht="13.5">
      <c r="A123" s="520"/>
      <c r="B123" s="560"/>
      <c r="C123" s="518"/>
      <c r="D123" s="520"/>
      <c r="E123" s="518"/>
      <c r="F123" s="520"/>
      <c r="G123" s="518"/>
      <c r="H123" s="518" t="s">
        <v>605</v>
      </c>
      <c r="I123" s="518" t="s">
        <v>528</v>
      </c>
      <c r="J123" s="558">
        <v>-1071</v>
      </c>
    </row>
    <row r="124" spans="1:10" ht="13.5">
      <c r="A124" s="520"/>
      <c r="B124" s="560"/>
      <c r="C124" s="518"/>
      <c r="D124" s="520"/>
      <c r="E124" s="518"/>
      <c r="F124" s="520"/>
      <c r="G124" s="518"/>
      <c r="H124" s="518" t="s">
        <v>606</v>
      </c>
      <c r="I124" s="518" t="s">
        <v>528</v>
      </c>
      <c r="J124" s="558">
        <v>-359</v>
      </c>
    </row>
    <row r="125" spans="1:10" ht="13.5">
      <c r="A125" s="520"/>
      <c r="B125" s="560"/>
      <c r="C125" s="518"/>
      <c r="D125" s="520"/>
      <c r="E125" s="518"/>
      <c r="F125" s="520"/>
      <c r="G125" s="518"/>
      <c r="H125" s="518" t="s">
        <v>607</v>
      </c>
      <c r="I125" s="518" t="s">
        <v>528</v>
      </c>
      <c r="J125" s="558">
        <v>-97</v>
      </c>
    </row>
    <row r="126" spans="1:10" ht="13.5">
      <c r="A126" s="520"/>
      <c r="B126" s="560"/>
      <c r="C126" s="518"/>
      <c r="D126" s="520"/>
      <c r="E126" s="518"/>
      <c r="F126" s="520"/>
      <c r="G126" s="518"/>
      <c r="H126" s="518" t="s">
        <v>608</v>
      </c>
      <c r="I126" s="518" t="s">
        <v>528</v>
      </c>
      <c r="J126" s="558">
        <v>-1811</v>
      </c>
    </row>
    <row r="127" spans="1:10" ht="13.5">
      <c r="A127" s="520"/>
      <c r="B127" s="560"/>
      <c r="C127" s="518"/>
      <c r="D127" s="520"/>
      <c r="E127" s="518"/>
      <c r="F127" s="520"/>
      <c r="G127" s="518"/>
      <c r="H127" s="518" t="s">
        <v>618</v>
      </c>
      <c r="I127" s="518" t="s">
        <v>528</v>
      </c>
      <c r="J127" s="558">
        <v>-468</v>
      </c>
    </row>
    <row r="128" spans="1:10" ht="13.5">
      <c r="A128" s="520"/>
      <c r="B128" s="560"/>
      <c r="C128" s="518"/>
      <c r="D128" s="520"/>
      <c r="E128" s="518"/>
      <c r="F128" s="520"/>
      <c r="G128" s="518"/>
      <c r="H128" s="518" t="s">
        <v>609</v>
      </c>
      <c r="I128" s="518" t="s">
        <v>528</v>
      </c>
      <c r="J128" s="558">
        <v>-3847</v>
      </c>
    </row>
    <row r="129" spans="1:10" ht="13.5">
      <c r="A129" s="520"/>
      <c r="B129" s="560"/>
      <c r="C129" s="518"/>
      <c r="D129" s="520"/>
      <c r="E129" s="518"/>
      <c r="F129" s="520"/>
      <c r="G129" s="518"/>
      <c r="H129" s="518" t="s">
        <v>614</v>
      </c>
      <c r="I129" s="518" t="s">
        <v>528</v>
      </c>
      <c r="J129" s="558">
        <v>-393</v>
      </c>
    </row>
    <row r="130" spans="1:10" ht="13.5">
      <c r="A130" s="520"/>
      <c r="B130" s="560"/>
      <c r="C130" s="518"/>
      <c r="D130" s="520"/>
      <c r="E130" s="518"/>
      <c r="F130" s="520"/>
      <c r="G130" s="518"/>
      <c r="H130" s="518" t="s">
        <v>619</v>
      </c>
      <c r="I130" s="518" t="s">
        <v>528</v>
      </c>
      <c r="J130" s="558">
        <v>-3090</v>
      </c>
    </row>
    <row r="131" spans="1:10" ht="13.5">
      <c r="A131" s="520"/>
      <c r="B131" s="560"/>
      <c r="C131" s="518"/>
      <c r="D131" s="520"/>
      <c r="E131" s="518"/>
      <c r="F131" s="520"/>
      <c r="G131" s="518"/>
      <c r="H131" s="518" t="s">
        <v>610</v>
      </c>
      <c r="I131" s="518" t="s">
        <v>528</v>
      </c>
      <c r="J131" s="558">
        <v>-37310</v>
      </c>
    </row>
    <row r="132" spans="1:10" ht="13.5">
      <c r="A132" s="520"/>
      <c r="B132" s="560"/>
      <c r="C132" s="518"/>
      <c r="D132" s="520"/>
      <c r="E132" s="518"/>
      <c r="F132" s="520"/>
      <c r="G132" s="518"/>
      <c r="H132" s="518" t="s">
        <v>611</v>
      </c>
      <c r="I132" s="518" t="s">
        <v>528</v>
      </c>
      <c r="J132" s="558">
        <v>-13581</v>
      </c>
    </row>
    <row r="133" spans="1:10" s="569" customFormat="1" ht="13.5">
      <c r="A133" s="564"/>
      <c r="B133" s="565"/>
      <c r="C133" s="566" t="s">
        <v>553</v>
      </c>
      <c r="D133" s="564"/>
      <c r="E133" s="566"/>
      <c r="F133" s="564"/>
      <c r="G133" s="566" t="s">
        <v>617</v>
      </c>
      <c r="H133" s="566"/>
      <c r="I133" s="566"/>
      <c r="J133" s="567">
        <v>-68365</v>
      </c>
    </row>
    <row r="134" spans="1:10" ht="13.5">
      <c r="A134" s="520"/>
      <c r="B134" s="560"/>
      <c r="C134" s="518" t="s">
        <v>553</v>
      </c>
      <c r="D134" s="520"/>
      <c r="E134" s="518" t="s">
        <v>529</v>
      </c>
      <c r="F134" s="520"/>
      <c r="G134" s="518" t="s">
        <v>620</v>
      </c>
      <c r="H134" s="518" t="s">
        <v>604</v>
      </c>
      <c r="I134" s="518" t="s">
        <v>528</v>
      </c>
      <c r="J134" s="558">
        <v>97</v>
      </c>
    </row>
    <row r="135" spans="1:10" ht="13.5">
      <c r="A135" s="520"/>
      <c r="B135" s="560"/>
      <c r="C135" s="518"/>
      <c r="D135" s="520"/>
      <c r="E135" s="518"/>
      <c r="F135" s="520"/>
      <c r="G135" s="518"/>
      <c r="H135" s="518" t="s">
        <v>609</v>
      </c>
      <c r="I135" s="518" t="s">
        <v>528</v>
      </c>
      <c r="J135" s="558">
        <v>393</v>
      </c>
    </row>
    <row r="136" spans="1:10" ht="13.5">
      <c r="A136" s="520"/>
      <c r="B136" s="560"/>
      <c r="C136" s="518"/>
      <c r="D136" s="520"/>
      <c r="E136" s="518"/>
      <c r="F136" s="520"/>
      <c r="G136" s="518"/>
      <c r="H136" s="518" t="s">
        <v>610</v>
      </c>
      <c r="I136" s="518" t="s">
        <v>528</v>
      </c>
      <c r="J136" s="558">
        <v>8224</v>
      </c>
    </row>
    <row r="137" spans="1:10" s="569" customFormat="1" ht="13.5">
      <c r="A137" s="564"/>
      <c r="B137" s="565"/>
      <c r="C137" s="566" t="s">
        <v>553</v>
      </c>
      <c r="D137" s="564"/>
      <c r="E137" s="566"/>
      <c r="F137" s="564"/>
      <c r="G137" s="566" t="s">
        <v>620</v>
      </c>
      <c r="H137" s="566"/>
      <c r="I137" s="566"/>
      <c r="J137" s="567">
        <v>8714</v>
      </c>
    </row>
    <row r="138" spans="1:10" ht="13.5">
      <c r="A138" s="520"/>
      <c r="B138" s="560"/>
      <c r="C138" s="518" t="s">
        <v>553</v>
      </c>
      <c r="D138" s="520"/>
      <c r="E138" s="518" t="s">
        <v>529</v>
      </c>
      <c r="F138" s="520"/>
      <c r="G138" s="518" t="s">
        <v>621</v>
      </c>
      <c r="H138" s="518" t="s">
        <v>602</v>
      </c>
      <c r="I138" s="518" t="s">
        <v>528</v>
      </c>
      <c r="J138" s="558">
        <v>41</v>
      </c>
    </row>
    <row r="139" spans="1:10" ht="13.5">
      <c r="A139" s="520"/>
      <c r="B139" s="560"/>
      <c r="C139" s="518"/>
      <c r="D139" s="520"/>
      <c r="E139" s="518"/>
      <c r="F139" s="520"/>
      <c r="G139" s="518"/>
      <c r="H139" s="518" t="s">
        <v>603</v>
      </c>
      <c r="I139" s="518" t="s">
        <v>528</v>
      </c>
      <c r="J139" s="558">
        <v>411</v>
      </c>
    </row>
    <row r="140" spans="1:10" ht="13.5">
      <c r="A140" s="520"/>
      <c r="B140" s="560"/>
      <c r="C140" s="518"/>
      <c r="D140" s="520"/>
      <c r="E140" s="518"/>
      <c r="F140" s="520"/>
      <c r="G140" s="518"/>
      <c r="H140" s="518" t="s">
        <v>604</v>
      </c>
      <c r="I140" s="518" t="s">
        <v>528</v>
      </c>
      <c r="J140" s="558">
        <v>24</v>
      </c>
    </row>
    <row r="141" spans="1:10" ht="13.5">
      <c r="A141" s="520"/>
      <c r="B141" s="560"/>
      <c r="C141" s="518"/>
      <c r="D141" s="520"/>
      <c r="E141" s="518"/>
      <c r="F141" s="520"/>
      <c r="G141" s="518"/>
      <c r="H141" s="518" t="s">
        <v>605</v>
      </c>
      <c r="I141" s="518" t="s">
        <v>528</v>
      </c>
      <c r="J141" s="558">
        <v>88</v>
      </c>
    </row>
    <row r="142" spans="1:10" ht="13.5">
      <c r="A142" s="520"/>
      <c r="B142" s="560"/>
      <c r="C142" s="518"/>
      <c r="D142" s="520"/>
      <c r="E142" s="518"/>
      <c r="F142" s="520"/>
      <c r="G142" s="518"/>
      <c r="H142" s="518" t="s">
        <v>606</v>
      </c>
      <c r="I142" s="518" t="s">
        <v>528</v>
      </c>
      <c r="J142" s="558">
        <v>30</v>
      </c>
    </row>
    <row r="143" spans="1:10" ht="13.5">
      <c r="A143" s="520"/>
      <c r="B143" s="560"/>
      <c r="C143" s="518"/>
      <c r="D143" s="520"/>
      <c r="E143" s="518"/>
      <c r="F143" s="520"/>
      <c r="G143" s="518"/>
      <c r="H143" s="518" t="s">
        <v>607</v>
      </c>
      <c r="I143" s="518" t="s">
        <v>528</v>
      </c>
      <c r="J143" s="558">
        <v>7</v>
      </c>
    </row>
    <row r="144" spans="1:10" ht="13.5">
      <c r="A144" s="520"/>
      <c r="B144" s="560"/>
      <c r="C144" s="518"/>
      <c r="D144" s="520"/>
      <c r="E144" s="518"/>
      <c r="F144" s="520"/>
      <c r="G144" s="518"/>
      <c r="H144" s="518" t="s">
        <v>608</v>
      </c>
      <c r="I144" s="518" t="s">
        <v>528</v>
      </c>
      <c r="J144" s="558">
        <v>139</v>
      </c>
    </row>
    <row r="145" spans="1:10" ht="13.5">
      <c r="A145" s="520"/>
      <c r="B145" s="560"/>
      <c r="C145" s="518"/>
      <c r="D145" s="520"/>
      <c r="E145" s="518"/>
      <c r="F145" s="520"/>
      <c r="G145" s="518"/>
      <c r="H145" s="518" t="s">
        <v>609</v>
      </c>
      <c r="I145" s="518" t="s">
        <v>528</v>
      </c>
      <c r="J145" s="558">
        <v>294</v>
      </c>
    </row>
    <row r="146" spans="1:10" ht="13.5">
      <c r="A146" s="520"/>
      <c r="B146" s="560"/>
      <c r="C146" s="518"/>
      <c r="D146" s="520"/>
      <c r="E146" s="518"/>
      <c r="F146" s="520"/>
      <c r="G146" s="518"/>
      <c r="H146" s="518" t="s">
        <v>610</v>
      </c>
      <c r="I146" s="518" t="s">
        <v>528</v>
      </c>
      <c r="J146" s="558">
        <v>2349</v>
      </c>
    </row>
    <row r="147" spans="1:10" ht="13.5">
      <c r="A147" s="520"/>
      <c r="B147" s="560"/>
      <c r="C147" s="518"/>
      <c r="D147" s="520"/>
      <c r="E147" s="518"/>
      <c r="F147" s="520"/>
      <c r="G147" s="518"/>
      <c r="H147" s="518" t="s">
        <v>611</v>
      </c>
      <c r="I147" s="518" t="s">
        <v>528</v>
      </c>
      <c r="J147" s="558">
        <v>587</v>
      </c>
    </row>
    <row r="148" spans="1:10" s="569" customFormat="1" ht="13.5">
      <c r="A148" s="564"/>
      <c r="B148" s="565"/>
      <c r="C148" s="566" t="s">
        <v>553</v>
      </c>
      <c r="D148" s="564"/>
      <c r="E148" s="566"/>
      <c r="F148" s="564"/>
      <c r="G148" s="566" t="s">
        <v>621</v>
      </c>
      <c r="H148" s="566"/>
      <c r="I148" s="566"/>
      <c r="J148" s="567">
        <v>3970</v>
      </c>
    </row>
    <row r="149" spans="1:10" ht="13.5">
      <c r="A149" s="520"/>
      <c r="B149" s="560"/>
      <c r="C149" s="518" t="s">
        <v>553</v>
      </c>
      <c r="D149" s="520"/>
      <c r="E149" s="518" t="s">
        <v>529</v>
      </c>
      <c r="F149" s="520"/>
      <c r="G149" s="518" t="s">
        <v>622</v>
      </c>
      <c r="H149" s="518" t="s">
        <v>602</v>
      </c>
      <c r="I149" s="518" t="s">
        <v>528</v>
      </c>
      <c r="J149" s="558">
        <v>41</v>
      </c>
    </row>
    <row r="150" spans="1:10" ht="13.5">
      <c r="A150" s="520"/>
      <c r="B150" s="560"/>
      <c r="C150" s="518"/>
      <c r="D150" s="520"/>
      <c r="E150" s="518"/>
      <c r="F150" s="520"/>
      <c r="G150" s="518"/>
      <c r="H150" s="518" t="s">
        <v>603</v>
      </c>
      <c r="I150" s="518" t="s">
        <v>528</v>
      </c>
      <c r="J150" s="558">
        <v>410</v>
      </c>
    </row>
    <row r="151" spans="1:10" ht="13.5">
      <c r="A151" s="520"/>
      <c r="B151" s="560"/>
      <c r="C151" s="518"/>
      <c r="D151" s="520"/>
      <c r="E151" s="518"/>
      <c r="F151" s="520"/>
      <c r="G151" s="518"/>
      <c r="H151" s="518" t="s">
        <v>604</v>
      </c>
      <c r="I151" s="518" t="s">
        <v>528</v>
      </c>
      <c r="J151" s="558">
        <v>24</v>
      </c>
    </row>
    <row r="152" spans="1:10" ht="13.5">
      <c r="A152" s="520"/>
      <c r="B152" s="560"/>
      <c r="C152" s="518"/>
      <c r="D152" s="520"/>
      <c r="E152" s="518"/>
      <c r="F152" s="520"/>
      <c r="G152" s="518"/>
      <c r="H152" s="518" t="s">
        <v>605</v>
      </c>
      <c r="I152" s="518" t="s">
        <v>528</v>
      </c>
      <c r="J152" s="558">
        <v>88</v>
      </c>
    </row>
    <row r="153" spans="1:10" ht="13.5">
      <c r="A153" s="520"/>
      <c r="B153" s="560"/>
      <c r="C153" s="518"/>
      <c r="D153" s="520"/>
      <c r="E153" s="518"/>
      <c r="F153" s="520"/>
      <c r="G153" s="518"/>
      <c r="H153" s="518" t="s">
        <v>606</v>
      </c>
      <c r="I153" s="518" t="s">
        <v>528</v>
      </c>
      <c r="J153" s="558">
        <v>30</v>
      </c>
    </row>
    <row r="154" spans="1:10" ht="13.5">
      <c r="A154" s="520"/>
      <c r="B154" s="560"/>
      <c r="C154" s="518"/>
      <c r="D154" s="520"/>
      <c r="E154" s="518"/>
      <c r="F154" s="520"/>
      <c r="G154" s="518"/>
      <c r="H154" s="518" t="s">
        <v>607</v>
      </c>
      <c r="I154" s="518" t="s">
        <v>528</v>
      </c>
      <c r="J154" s="558">
        <v>8</v>
      </c>
    </row>
    <row r="155" spans="1:10" ht="13.5">
      <c r="A155" s="520"/>
      <c r="B155" s="560"/>
      <c r="C155" s="518"/>
      <c r="D155" s="520"/>
      <c r="E155" s="518"/>
      <c r="F155" s="520"/>
      <c r="G155" s="518"/>
      <c r="H155" s="518" t="s">
        <v>608</v>
      </c>
      <c r="I155" s="518" t="s">
        <v>528</v>
      </c>
      <c r="J155" s="558">
        <v>139</v>
      </c>
    </row>
    <row r="156" spans="1:10" ht="13.5">
      <c r="A156" s="520"/>
      <c r="B156" s="560"/>
      <c r="C156" s="518"/>
      <c r="D156" s="520"/>
      <c r="E156" s="518"/>
      <c r="F156" s="520"/>
      <c r="G156" s="518"/>
      <c r="H156" s="518" t="s">
        <v>618</v>
      </c>
      <c r="I156" s="518" t="s">
        <v>528</v>
      </c>
      <c r="J156" s="558">
        <v>88</v>
      </c>
    </row>
    <row r="157" spans="1:10" ht="13.5">
      <c r="A157" s="520"/>
      <c r="B157" s="560"/>
      <c r="C157" s="518"/>
      <c r="D157" s="520"/>
      <c r="E157" s="518"/>
      <c r="F157" s="520"/>
      <c r="G157" s="518"/>
      <c r="H157" s="518" t="s">
        <v>609</v>
      </c>
      <c r="I157" s="518" t="s">
        <v>528</v>
      </c>
      <c r="J157" s="558">
        <v>293</v>
      </c>
    </row>
    <row r="158" spans="1:10" ht="13.5">
      <c r="A158" s="520"/>
      <c r="B158" s="560"/>
      <c r="C158" s="518"/>
      <c r="D158" s="520"/>
      <c r="E158" s="518"/>
      <c r="F158" s="520"/>
      <c r="G158" s="518"/>
      <c r="H158" s="518" t="s">
        <v>610</v>
      </c>
      <c r="I158" s="518" t="s">
        <v>528</v>
      </c>
      <c r="J158" s="558">
        <v>1753</v>
      </c>
    </row>
    <row r="159" spans="1:10" ht="13.5">
      <c r="A159" s="520"/>
      <c r="B159" s="560"/>
      <c r="C159" s="518"/>
      <c r="D159" s="520"/>
      <c r="E159" s="518"/>
      <c r="F159" s="520"/>
      <c r="G159" s="518"/>
      <c r="H159" s="518" t="s">
        <v>611</v>
      </c>
      <c r="I159" s="518" t="s">
        <v>528</v>
      </c>
      <c r="J159" s="558">
        <v>1169</v>
      </c>
    </row>
    <row r="160" spans="1:10" s="569" customFormat="1" ht="13.5">
      <c r="A160" s="564"/>
      <c r="B160" s="565"/>
      <c r="C160" s="566" t="s">
        <v>553</v>
      </c>
      <c r="D160" s="564"/>
      <c r="E160" s="566"/>
      <c r="F160" s="564"/>
      <c r="G160" s="566" t="s">
        <v>622</v>
      </c>
      <c r="H160" s="566"/>
      <c r="I160" s="566"/>
      <c r="J160" s="567">
        <v>4043</v>
      </c>
    </row>
    <row r="161" spans="1:10" ht="13.5">
      <c r="A161" s="520"/>
      <c r="B161" s="560"/>
      <c r="C161" s="518" t="s">
        <v>553</v>
      </c>
      <c r="D161" s="520"/>
      <c r="E161" s="518" t="s">
        <v>529</v>
      </c>
      <c r="F161" s="520"/>
      <c r="G161" s="518" t="s">
        <v>623</v>
      </c>
      <c r="H161" s="518" t="s">
        <v>602</v>
      </c>
      <c r="I161" s="518" t="s">
        <v>528</v>
      </c>
      <c r="J161" s="558">
        <v>35</v>
      </c>
    </row>
    <row r="162" spans="1:10" ht="13.5">
      <c r="A162" s="520"/>
      <c r="B162" s="560"/>
      <c r="C162" s="518"/>
      <c r="D162" s="520"/>
      <c r="E162" s="518"/>
      <c r="F162" s="520"/>
      <c r="G162" s="518"/>
      <c r="H162" s="518" t="s">
        <v>603</v>
      </c>
      <c r="I162" s="518" t="s">
        <v>528</v>
      </c>
      <c r="J162" s="558">
        <v>348</v>
      </c>
    </row>
    <row r="163" spans="1:10" ht="13.5">
      <c r="A163" s="520"/>
      <c r="B163" s="560"/>
      <c r="C163" s="518"/>
      <c r="D163" s="520"/>
      <c r="E163" s="518"/>
      <c r="F163" s="520"/>
      <c r="G163" s="518"/>
      <c r="H163" s="518" t="s">
        <v>604</v>
      </c>
      <c r="I163" s="518" t="s">
        <v>528</v>
      </c>
      <c r="J163" s="558">
        <v>64</v>
      </c>
    </row>
    <row r="164" spans="1:10" ht="13.5">
      <c r="A164" s="520"/>
      <c r="B164" s="560"/>
      <c r="C164" s="518"/>
      <c r="D164" s="520"/>
      <c r="E164" s="518"/>
      <c r="F164" s="520"/>
      <c r="G164" s="518"/>
      <c r="H164" s="518" t="s">
        <v>607</v>
      </c>
      <c r="I164" s="518" t="s">
        <v>528</v>
      </c>
      <c r="J164" s="558">
        <v>7</v>
      </c>
    </row>
    <row r="165" spans="1:10" ht="13.5">
      <c r="A165" s="520"/>
      <c r="B165" s="560"/>
      <c r="C165" s="518"/>
      <c r="D165" s="520"/>
      <c r="E165" s="518"/>
      <c r="F165" s="520"/>
      <c r="G165" s="518"/>
      <c r="H165" s="518" t="s">
        <v>608</v>
      </c>
      <c r="I165" s="518" t="s">
        <v>528</v>
      </c>
      <c r="J165" s="558">
        <v>118</v>
      </c>
    </row>
    <row r="166" spans="1:10" ht="13.5">
      <c r="A166" s="520"/>
      <c r="B166" s="560"/>
      <c r="C166" s="518"/>
      <c r="D166" s="520"/>
      <c r="E166" s="518"/>
      <c r="F166" s="520"/>
      <c r="G166" s="518"/>
      <c r="H166" s="518" t="s">
        <v>618</v>
      </c>
      <c r="I166" s="518" t="s">
        <v>528</v>
      </c>
      <c r="J166" s="558">
        <v>300</v>
      </c>
    </row>
    <row r="167" spans="1:10" ht="13.5">
      <c r="A167" s="520"/>
      <c r="B167" s="560"/>
      <c r="C167" s="518"/>
      <c r="D167" s="520"/>
      <c r="E167" s="518"/>
      <c r="F167" s="520"/>
      <c r="G167" s="518"/>
      <c r="H167" s="518" t="s">
        <v>609</v>
      </c>
      <c r="I167" s="518" t="s">
        <v>528</v>
      </c>
      <c r="J167" s="558">
        <v>248</v>
      </c>
    </row>
    <row r="168" spans="1:10" ht="13.5">
      <c r="A168" s="520"/>
      <c r="B168" s="560"/>
      <c r="C168" s="518"/>
      <c r="D168" s="520"/>
      <c r="E168" s="518"/>
      <c r="F168" s="520"/>
      <c r="G168" s="518"/>
      <c r="H168" s="518" t="s">
        <v>610</v>
      </c>
      <c r="I168" s="518" t="s">
        <v>528</v>
      </c>
      <c r="J168" s="558">
        <v>4800</v>
      </c>
    </row>
    <row r="169" spans="1:10" ht="13.5">
      <c r="A169" s="520"/>
      <c r="B169" s="560"/>
      <c r="C169" s="518"/>
      <c r="D169" s="520"/>
      <c r="E169" s="518"/>
      <c r="F169" s="520"/>
      <c r="G169" s="518"/>
      <c r="H169" s="518" t="s">
        <v>611</v>
      </c>
      <c r="I169" s="518" t="s">
        <v>528</v>
      </c>
      <c r="J169" s="558">
        <v>3200</v>
      </c>
    </row>
    <row r="170" spans="1:10" s="569" customFormat="1" ht="13.5">
      <c r="A170" s="564"/>
      <c r="B170" s="565"/>
      <c r="C170" s="566" t="s">
        <v>553</v>
      </c>
      <c r="D170" s="564"/>
      <c r="E170" s="566"/>
      <c r="F170" s="564"/>
      <c r="G170" s="566" t="s">
        <v>623</v>
      </c>
      <c r="H170" s="566"/>
      <c r="I170" s="566"/>
      <c r="J170" s="567">
        <v>9120</v>
      </c>
    </row>
    <row r="171" spans="1:10" ht="13.5">
      <c r="A171" s="520"/>
      <c r="B171" s="560"/>
      <c r="C171" s="518" t="s">
        <v>553</v>
      </c>
      <c r="D171" s="520"/>
      <c r="E171" s="518" t="s">
        <v>529</v>
      </c>
      <c r="F171" s="520"/>
      <c r="G171" s="518" t="s">
        <v>624</v>
      </c>
      <c r="H171" s="518" t="s">
        <v>604</v>
      </c>
      <c r="I171" s="518" t="s">
        <v>528</v>
      </c>
      <c r="J171" s="558">
        <v>16</v>
      </c>
    </row>
    <row r="172" spans="1:10" ht="13.5">
      <c r="A172" s="520"/>
      <c r="B172" s="560"/>
      <c r="C172" s="518"/>
      <c r="D172" s="520"/>
      <c r="E172" s="518"/>
      <c r="F172" s="520"/>
      <c r="G172" s="518"/>
      <c r="H172" s="518" t="s">
        <v>609</v>
      </c>
      <c r="I172" s="518" t="s">
        <v>528</v>
      </c>
      <c r="J172" s="558">
        <v>200</v>
      </c>
    </row>
    <row r="173" spans="1:10" ht="13.5">
      <c r="A173" s="520"/>
      <c r="B173" s="560"/>
      <c r="C173" s="518"/>
      <c r="D173" s="520"/>
      <c r="E173" s="518"/>
      <c r="F173" s="520"/>
      <c r="G173" s="518"/>
      <c r="H173" s="518" t="s">
        <v>610</v>
      </c>
      <c r="I173" s="518" t="s">
        <v>528</v>
      </c>
      <c r="J173" s="558">
        <v>2000</v>
      </c>
    </row>
    <row r="174" spans="1:10" s="569" customFormat="1" ht="13.5">
      <c r="A174" s="564"/>
      <c r="B174" s="565"/>
      <c r="C174" s="566" t="s">
        <v>553</v>
      </c>
      <c r="D174" s="564"/>
      <c r="E174" s="566"/>
      <c r="F174" s="564"/>
      <c r="G174" s="566" t="s">
        <v>624</v>
      </c>
      <c r="H174" s="566"/>
      <c r="I174" s="566"/>
      <c r="J174" s="567">
        <v>2216</v>
      </c>
    </row>
    <row r="175" spans="1:10" ht="13.5">
      <c r="A175" s="520"/>
      <c r="B175" s="560"/>
      <c r="C175" s="518" t="s">
        <v>553</v>
      </c>
      <c r="D175" s="520"/>
      <c r="E175" s="518" t="s">
        <v>529</v>
      </c>
      <c r="F175" s="520"/>
      <c r="G175" s="518" t="s">
        <v>625</v>
      </c>
      <c r="H175" s="518" t="s">
        <v>602</v>
      </c>
      <c r="I175" s="518" t="s">
        <v>528</v>
      </c>
      <c r="J175" s="558">
        <v>41</v>
      </c>
    </row>
    <row r="176" spans="1:10" ht="13.5">
      <c r="A176" s="520"/>
      <c r="B176" s="560"/>
      <c r="C176" s="518"/>
      <c r="D176" s="520"/>
      <c r="E176" s="518"/>
      <c r="F176" s="520"/>
      <c r="G176" s="518"/>
      <c r="H176" s="518" t="s">
        <v>603</v>
      </c>
      <c r="I176" s="518" t="s">
        <v>528</v>
      </c>
      <c r="J176" s="558">
        <v>401</v>
      </c>
    </row>
    <row r="177" spans="1:10" ht="13.5">
      <c r="A177" s="520"/>
      <c r="B177" s="560"/>
      <c r="C177" s="518"/>
      <c r="D177" s="520"/>
      <c r="E177" s="518"/>
      <c r="F177" s="520"/>
      <c r="G177" s="518"/>
      <c r="H177" s="518" t="s">
        <v>604</v>
      </c>
      <c r="I177" s="518" t="s">
        <v>528</v>
      </c>
      <c r="J177" s="558">
        <v>23</v>
      </c>
    </row>
    <row r="178" spans="1:10" ht="13.5">
      <c r="A178" s="520"/>
      <c r="B178" s="560"/>
      <c r="C178" s="518"/>
      <c r="D178" s="520"/>
      <c r="E178" s="518"/>
      <c r="F178" s="520"/>
      <c r="G178" s="518"/>
      <c r="H178" s="518" t="s">
        <v>605</v>
      </c>
      <c r="I178" s="518" t="s">
        <v>528</v>
      </c>
      <c r="J178" s="558">
        <v>86</v>
      </c>
    </row>
    <row r="179" spans="1:10" ht="13.5">
      <c r="A179" s="520"/>
      <c r="B179" s="560"/>
      <c r="C179" s="518"/>
      <c r="D179" s="520"/>
      <c r="E179" s="518"/>
      <c r="F179" s="520"/>
      <c r="G179" s="518"/>
      <c r="H179" s="518" t="s">
        <v>606</v>
      </c>
      <c r="I179" s="518" t="s">
        <v>528</v>
      </c>
      <c r="J179" s="558">
        <v>29</v>
      </c>
    </row>
    <row r="180" spans="1:10" ht="13.5">
      <c r="A180" s="520"/>
      <c r="B180" s="560"/>
      <c r="C180" s="518"/>
      <c r="D180" s="520"/>
      <c r="E180" s="518"/>
      <c r="F180" s="520"/>
      <c r="G180" s="518"/>
      <c r="H180" s="518" t="s">
        <v>607</v>
      </c>
      <c r="I180" s="518" t="s">
        <v>528</v>
      </c>
      <c r="J180" s="558">
        <v>8</v>
      </c>
    </row>
    <row r="181" spans="1:10" ht="13.5">
      <c r="A181" s="520"/>
      <c r="B181" s="560"/>
      <c r="C181" s="518"/>
      <c r="D181" s="520"/>
      <c r="E181" s="518"/>
      <c r="F181" s="520"/>
      <c r="G181" s="518"/>
      <c r="H181" s="518" t="s">
        <v>608</v>
      </c>
      <c r="I181" s="518" t="s">
        <v>528</v>
      </c>
      <c r="J181" s="558">
        <v>136</v>
      </c>
    </row>
    <row r="182" spans="1:10" ht="13.5">
      <c r="A182" s="520"/>
      <c r="B182" s="560"/>
      <c r="C182" s="518"/>
      <c r="D182" s="520"/>
      <c r="E182" s="518"/>
      <c r="F182" s="520"/>
      <c r="G182" s="518"/>
      <c r="H182" s="518" t="s">
        <v>609</v>
      </c>
      <c r="I182" s="518" t="s">
        <v>528</v>
      </c>
      <c r="J182" s="558">
        <v>287</v>
      </c>
    </row>
    <row r="183" spans="1:10" ht="13.5">
      <c r="A183" s="520"/>
      <c r="B183" s="560"/>
      <c r="C183" s="518"/>
      <c r="D183" s="520"/>
      <c r="E183" s="518"/>
      <c r="F183" s="520"/>
      <c r="G183" s="518"/>
      <c r="H183" s="518" t="s">
        <v>610</v>
      </c>
      <c r="I183" s="518" t="s">
        <v>528</v>
      </c>
      <c r="J183" s="558">
        <v>1718</v>
      </c>
    </row>
    <row r="184" spans="1:10" ht="13.5">
      <c r="A184" s="520"/>
      <c r="B184" s="560"/>
      <c r="C184" s="518"/>
      <c r="D184" s="520"/>
      <c r="E184" s="518"/>
      <c r="F184" s="520"/>
      <c r="G184" s="518"/>
      <c r="H184" s="518" t="s">
        <v>611</v>
      </c>
      <c r="I184" s="518" t="s">
        <v>528</v>
      </c>
      <c r="J184" s="558">
        <v>1145</v>
      </c>
    </row>
    <row r="185" spans="1:10" s="569" customFormat="1" ht="13.5">
      <c r="A185" s="564"/>
      <c r="B185" s="565"/>
      <c r="C185" s="566" t="s">
        <v>553</v>
      </c>
      <c r="D185" s="564"/>
      <c r="E185" s="566"/>
      <c r="F185" s="564"/>
      <c r="G185" s="566" t="s">
        <v>625</v>
      </c>
      <c r="H185" s="566"/>
      <c r="I185" s="566"/>
      <c r="J185" s="567">
        <v>3874</v>
      </c>
    </row>
    <row r="186" spans="1:10" ht="13.5">
      <c r="A186" s="520"/>
      <c r="B186" s="560"/>
      <c r="C186" s="518" t="s">
        <v>553</v>
      </c>
      <c r="D186" s="520"/>
      <c r="E186" s="518" t="s">
        <v>529</v>
      </c>
      <c r="F186" s="520"/>
      <c r="G186" s="518" t="s">
        <v>626</v>
      </c>
      <c r="H186" s="518" t="s">
        <v>615</v>
      </c>
      <c r="I186" s="518" t="s">
        <v>528</v>
      </c>
      <c r="J186" s="558">
        <v>3000</v>
      </c>
    </row>
    <row r="187" spans="1:10" s="569" customFormat="1" ht="13.5">
      <c r="A187" s="564"/>
      <c r="B187" s="565"/>
      <c r="C187" s="566" t="s">
        <v>553</v>
      </c>
      <c r="D187" s="564"/>
      <c r="E187" s="566"/>
      <c r="F187" s="564"/>
      <c r="G187" s="566" t="s">
        <v>626</v>
      </c>
      <c r="H187" s="566"/>
      <c r="I187" s="566"/>
      <c r="J187" s="567">
        <v>3000</v>
      </c>
    </row>
    <row r="188" spans="1:10" ht="13.5">
      <c r="A188" s="520"/>
      <c r="B188" s="560"/>
      <c r="C188" s="518" t="s">
        <v>553</v>
      </c>
      <c r="D188" s="520"/>
      <c r="E188" s="518" t="s">
        <v>529</v>
      </c>
      <c r="F188" s="520"/>
      <c r="G188" s="518" t="s">
        <v>627</v>
      </c>
      <c r="H188" s="518" t="s">
        <v>615</v>
      </c>
      <c r="I188" s="518" t="s">
        <v>528</v>
      </c>
      <c r="J188" s="558">
        <v>3000</v>
      </c>
    </row>
    <row r="189" spans="1:10" s="569" customFormat="1" ht="13.5">
      <c r="A189" s="564"/>
      <c r="B189" s="565"/>
      <c r="C189" s="566" t="s">
        <v>553</v>
      </c>
      <c r="D189" s="564"/>
      <c r="E189" s="566"/>
      <c r="F189" s="564"/>
      <c r="G189" s="566" t="s">
        <v>627</v>
      </c>
      <c r="H189" s="566"/>
      <c r="I189" s="566"/>
      <c r="J189" s="567">
        <v>3000</v>
      </c>
    </row>
    <row r="190" spans="1:10" ht="13.5">
      <c r="A190" s="520"/>
      <c r="B190" s="560"/>
      <c r="C190" s="518" t="s">
        <v>553</v>
      </c>
      <c r="D190" s="520"/>
      <c r="E190" s="518" t="s">
        <v>529</v>
      </c>
      <c r="F190" s="520"/>
      <c r="G190" s="518" t="s">
        <v>628</v>
      </c>
      <c r="H190" s="518" t="s">
        <v>602</v>
      </c>
      <c r="I190" s="518" t="s">
        <v>528</v>
      </c>
      <c r="J190" s="558">
        <v>43</v>
      </c>
    </row>
    <row r="191" spans="1:10" ht="13.5">
      <c r="A191" s="520"/>
      <c r="B191" s="560"/>
      <c r="C191" s="518"/>
      <c r="D191" s="520"/>
      <c r="E191" s="518"/>
      <c r="F191" s="520"/>
      <c r="G191" s="518"/>
      <c r="H191" s="518" t="s">
        <v>603</v>
      </c>
      <c r="I191" s="518" t="s">
        <v>528</v>
      </c>
      <c r="J191" s="558">
        <v>432</v>
      </c>
    </row>
    <row r="192" spans="1:10" ht="13.5">
      <c r="A192" s="520"/>
      <c r="B192" s="560"/>
      <c r="C192" s="518"/>
      <c r="D192" s="520"/>
      <c r="E192" s="518"/>
      <c r="F192" s="520"/>
      <c r="G192" s="518"/>
      <c r="H192" s="518" t="s">
        <v>604</v>
      </c>
      <c r="I192" s="518" t="s">
        <v>528</v>
      </c>
      <c r="J192" s="558">
        <v>25</v>
      </c>
    </row>
    <row r="193" spans="1:10" ht="13.5">
      <c r="A193" s="520"/>
      <c r="B193" s="560"/>
      <c r="C193" s="518"/>
      <c r="D193" s="520"/>
      <c r="E193" s="518"/>
      <c r="F193" s="520"/>
      <c r="G193" s="518"/>
      <c r="H193" s="518" t="s">
        <v>605</v>
      </c>
      <c r="I193" s="518" t="s">
        <v>528</v>
      </c>
      <c r="J193" s="558">
        <v>93</v>
      </c>
    </row>
    <row r="194" spans="1:10" ht="13.5">
      <c r="A194" s="520"/>
      <c r="B194" s="560"/>
      <c r="C194" s="518"/>
      <c r="D194" s="520"/>
      <c r="E194" s="518"/>
      <c r="F194" s="520"/>
      <c r="G194" s="518"/>
      <c r="H194" s="518" t="s">
        <v>606</v>
      </c>
      <c r="I194" s="518" t="s">
        <v>528</v>
      </c>
      <c r="J194" s="558">
        <v>31</v>
      </c>
    </row>
    <row r="195" spans="1:10" ht="13.5">
      <c r="A195" s="520"/>
      <c r="B195" s="560"/>
      <c r="C195" s="518"/>
      <c r="D195" s="520"/>
      <c r="E195" s="518"/>
      <c r="F195" s="520"/>
      <c r="G195" s="518"/>
      <c r="H195" s="518" t="s">
        <v>607</v>
      </c>
      <c r="I195" s="518" t="s">
        <v>528</v>
      </c>
      <c r="J195" s="558">
        <v>8</v>
      </c>
    </row>
    <row r="196" spans="1:10" ht="13.5">
      <c r="A196" s="520"/>
      <c r="B196" s="560"/>
      <c r="C196" s="518"/>
      <c r="D196" s="520"/>
      <c r="E196" s="518"/>
      <c r="F196" s="520"/>
      <c r="G196" s="518"/>
      <c r="H196" s="518" t="s">
        <v>608</v>
      </c>
      <c r="I196" s="518" t="s">
        <v>528</v>
      </c>
      <c r="J196" s="558">
        <v>147</v>
      </c>
    </row>
    <row r="197" spans="1:10" ht="13.5">
      <c r="A197" s="520"/>
      <c r="B197" s="560"/>
      <c r="C197" s="518"/>
      <c r="D197" s="520"/>
      <c r="E197" s="518"/>
      <c r="F197" s="520"/>
      <c r="G197" s="518"/>
      <c r="H197" s="518" t="s">
        <v>618</v>
      </c>
      <c r="I197" s="518" t="s">
        <v>528</v>
      </c>
      <c r="J197" s="558">
        <v>80</v>
      </c>
    </row>
    <row r="198" spans="1:10" ht="13.5">
      <c r="A198" s="520"/>
      <c r="B198" s="560"/>
      <c r="C198" s="518"/>
      <c r="D198" s="520"/>
      <c r="E198" s="518"/>
      <c r="F198" s="520"/>
      <c r="G198" s="518"/>
      <c r="H198" s="518" t="s">
        <v>609</v>
      </c>
      <c r="I198" s="518" t="s">
        <v>528</v>
      </c>
      <c r="J198" s="558">
        <v>309</v>
      </c>
    </row>
    <row r="199" spans="1:10" ht="13.5">
      <c r="A199" s="520"/>
      <c r="B199" s="560"/>
      <c r="C199" s="518"/>
      <c r="D199" s="520"/>
      <c r="E199" s="518"/>
      <c r="F199" s="520"/>
      <c r="G199" s="518"/>
      <c r="H199" s="518" t="s">
        <v>535</v>
      </c>
      <c r="I199" s="518" t="s">
        <v>528</v>
      </c>
      <c r="J199" s="558">
        <v>3090</v>
      </c>
    </row>
    <row r="200" spans="1:10" s="569" customFormat="1" ht="13.5">
      <c r="A200" s="564"/>
      <c r="B200" s="565"/>
      <c r="C200" s="566" t="s">
        <v>553</v>
      </c>
      <c r="D200" s="564"/>
      <c r="E200" s="566"/>
      <c r="F200" s="564"/>
      <c r="G200" s="566" t="s">
        <v>628</v>
      </c>
      <c r="H200" s="566"/>
      <c r="I200" s="566"/>
      <c r="J200" s="567">
        <v>4258</v>
      </c>
    </row>
    <row r="201" spans="1:10" ht="13.5">
      <c r="A201" s="520"/>
      <c r="B201" s="560"/>
      <c r="C201" s="518" t="s">
        <v>553</v>
      </c>
      <c r="D201" s="520"/>
      <c r="E201" s="518" t="s">
        <v>529</v>
      </c>
      <c r="F201" s="520"/>
      <c r="G201" s="518" t="s">
        <v>629</v>
      </c>
      <c r="H201" s="518" t="s">
        <v>602</v>
      </c>
      <c r="I201" s="518" t="s">
        <v>528</v>
      </c>
      <c r="J201" s="558">
        <v>49</v>
      </c>
    </row>
    <row r="202" spans="1:10" ht="13.5">
      <c r="A202" s="520"/>
      <c r="B202" s="560"/>
      <c r="C202" s="518"/>
      <c r="D202" s="520"/>
      <c r="E202" s="518"/>
      <c r="F202" s="520"/>
      <c r="G202" s="518"/>
      <c r="H202" s="518" t="s">
        <v>603</v>
      </c>
      <c r="I202" s="518" t="s">
        <v>528</v>
      </c>
      <c r="J202" s="558">
        <v>492</v>
      </c>
    </row>
    <row r="203" spans="1:10" ht="13.5">
      <c r="A203" s="520"/>
      <c r="B203" s="560"/>
      <c r="C203" s="518"/>
      <c r="D203" s="520"/>
      <c r="E203" s="518"/>
      <c r="F203" s="520"/>
      <c r="G203" s="518"/>
      <c r="H203" s="518" t="s">
        <v>604</v>
      </c>
      <c r="I203" s="518" t="s">
        <v>528</v>
      </c>
      <c r="J203" s="558">
        <v>28</v>
      </c>
    </row>
    <row r="204" spans="1:10" ht="13.5">
      <c r="A204" s="520"/>
      <c r="B204" s="560"/>
      <c r="C204" s="518"/>
      <c r="D204" s="520"/>
      <c r="E204" s="518"/>
      <c r="F204" s="520"/>
      <c r="G204" s="518"/>
      <c r="H204" s="518" t="s">
        <v>605</v>
      </c>
      <c r="I204" s="518" t="s">
        <v>528</v>
      </c>
      <c r="J204" s="558">
        <v>106</v>
      </c>
    </row>
    <row r="205" spans="1:10" ht="13.5">
      <c r="A205" s="520"/>
      <c r="B205" s="560"/>
      <c r="C205" s="518"/>
      <c r="D205" s="520"/>
      <c r="E205" s="518"/>
      <c r="F205" s="520"/>
      <c r="G205" s="518"/>
      <c r="H205" s="518" t="s">
        <v>606</v>
      </c>
      <c r="I205" s="518" t="s">
        <v>528</v>
      </c>
      <c r="J205" s="558">
        <v>35</v>
      </c>
    </row>
    <row r="206" spans="1:10" ht="13.5">
      <c r="A206" s="520"/>
      <c r="B206" s="560"/>
      <c r="C206" s="518"/>
      <c r="D206" s="520"/>
      <c r="E206" s="518"/>
      <c r="F206" s="520"/>
      <c r="G206" s="518"/>
      <c r="H206" s="518" t="s">
        <v>607</v>
      </c>
      <c r="I206" s="518" t="s">
        <v>528</v>
      </c>
      <c r="J206" s="558">
        <v>9</v>
      </c>
    </row>
    <row r="207" spans="1:10" ht="13.5">
      <c r="A207" s="520"/>
      <c r="B207" s="560"/>
      <c r="C207" s="518"/>
      <c r="D207" s="520"/>
      <c r="E207" s="518"/>
      <c r="F207" s="520"/>
      <c r="G207" s="518"/>
      <c r="H207" s="518" t="s">
        <v>608</v>
      </c>
      <c r="I207" s="518" t="s">
        <v>528</v>
      </c>
      <c r="J207" s="558">
        <v>167</v>
      </c>
    </row>
    <row r="208" spans="1:10" ht="13.5">
      <c r="A208" s="520"/>
      <c r="B208" s="560"/>
      <c r="C208" s="518"/>
      <c r="D208" s="520"/>
      <c r="E208" s="518"/>
      <c r="F208" s="520"/>
      <c r="G208" s="518"/>
      <c r="H208" s="518" t="s">
        <v>609</v>
      </c>
      <c r="I208" s="518" t="s">
        <v>528</v>
      </c>
      <c r="J208" s="558">
        <v>352</v>
      </c>
    </row>
    <row r="209" spans="1:10" ht="13.5">
      <c r="A209" s="520"/>
      <c r="B209" s="560"/>
      <c r="C209" s="518"/>
      <c r="D209" s="520"/>
      <c r="E209" s="518" t="s">
        <v>525</v>
      </c>
      <c r="F209" s="520"/>
      <c r="G209" s="518"/>
      <c r="H209" s="518" t="s">
        <v>615</v>
      </c>
      <c r="I209" s="518" t="s">
        <v>528</v>
      </c>
      <c r="J209" s="558">
        <v>-3000</v>
      </c>
    </row>
    <row r="210" spans="1:10" ht="13.5">
      <c r="A210" s="520"/>
      <c r="B210" s="560"/>
      <c r="C210" s="518"/>
      <c r="D210" s="520"/>
      <c r="E210" s="518" t="s">
        <v>529</v>
      </c>
      <c r="F210" s="520"/>
      <c r="G210" s="518"/>
      <c r="H210" s="518" t="s">
        <v>610</v>
      </c>
      <c r="I210" s="518" t="s">
        <v>528</v>
      </c>
      <c r="J210" s="558">
        <v>2814</v>
      </c>
    </row>
    <row r="211" spans="1:10" ht="13.5">
      <c r="A211" s="520"/>
      <c r="B211" s="560"/>
      <c r="C211" s="518"/>
      <c r="D211" s="520"/>
      <c r="E211" s="518"/>
      <c r="F211" s="520"/>
      <c r="G211" s="518"/>
      <c r="H211" s="518" t="s">
        <v>611</v>
      </c>
      <c r="I211" s="518" t="s">
        <v>528</v>
      </c>
      <c r="J211" s="558">
        <v>704</v>
      </c>
    </row>
    <row r="212" spans="1:10" s="569" customFormat="1" ht="13.5">
      <c r="A212" s="564"/>
      <c r="B212" s="565"/>
      <c r="C212" s="566" t="s">
        <v>553</v>
      </c>
      <c r="D212" s="564"/>
      <c r="E212" s="566"/>
      <c r="F212" s="564"/>
      <c r="G212" s="566" t="s">
        <v>629</v>
      </c>
      <c r="H212" s="566"/>
      <c r="I212" s="566"/>
      <c r="J212" s="567">
        <v>1756</v>
      </c>
    </row>
    <row r="213" spans="1:10" ht="14.25" thickBot="1">
      <c r="A213" s="570" t="s">
        <v>630</v>
      </c>
      <c r="B213" s="571"/>
      <c r="C213" s="572"/>
      <c r="D213" s="571"/>
      <c r="E213" s="572"/>
      <c r="F213" s="571"/>
      <c r="G213" s="572"/>
      <c r="H213" s="572"/>
      <c r="I213" s="572"/>
      <c r="J213" s="573">
        <f>SUM(J84+J95+J108+J119+J133+J137+J148+J160+J170+J174+J185+J187+J189+J200+J212)</f>
        <v>0</v>
      </c>
    </row>
    <row r="214" spans="3:10" ht="12.75">
      <c r="C214" s="574"/>
      <c r="E214" s="574"/>
      <c r="G214" s="574"/>
      <c r="H214" s="574"/>
      <c r="I214" s="574"/>
      <c r="J214" s="575"/>
    </row>
    <row r="215" spans="3:10" ht="12.75">
      <c r="C215" s="574"/>
      <c r="E215" s="574"/>
      <c r="G215" s="574"/>
      <c r="H215" s="574"/>
      <c r="I215" s="574"/>
      <c r="J215" s="575"/>
    </row>
    <row r="216" spans="3:10" ht="12.75">
      <c r="C216" s="574"/>
      <c r="E216" s="574"/>
      <c r="G216" s="574"/>
      <c r="H216" s="574"/>
      <c r="I216" s="574"/>
      <c r="J216" s="575"/>
    </row>
    <row r="217" spans="3:10" ht="12.75">
      <c r="C217" s="574"/>
      <c r="E217" s="574"/>
      <c r="G217" s="574"/>
      <c r="H217" s="574"/>
      <c r="I217" s="574"/>
      <c r="J217" s="575"/>
    </row>
    <row r="218" spans="3:10" ht="12.75">
      <c r="C218" s="574"/>
      <c r="E218" s="574"/>
      <c r="G218" s="574"/>
      <c r="H218" s="574"/>
      <c r="I218" s="574"/>
      <c r="J218" s="575"/>
    </row>
    <row r="219" spans="3:10" ht="12.75">
      <c r="C219" s="574"/>
      <c r="E219" s="574"/>
      <c r="G219" s="574"/>
      <c r="H219" s="574"/>
      <c r="I219" s="574"/>
      <c r="J219" s="575"/>
    </row>
    <row r="220" spans="3:10" ht="12.75">
      <c r="C220" s="574"/>
      <c r="E220" s="574"/>
      <c r="G220" s="574"/>
      <c r="H220" s="574"/>
      <c r="I220" s="574"/>
      <c r="J220" s="575"/>
    </row>
    <row r="221" spans="3:10" ht="12.75">
      <c r="C221" s="574"/>
      <c r="E221" s="574"/>
      <c r="G221" s="574"/>
      <c r="H221" s="574"/>
      <c r="I221" s="574"/>
      <c r="J221" s="575"/>
    </row>
    <row r="222" spans="3:10" ht="12.75">
      <c r="C222" s="574"/>
      <c r="E222" s="574"/>
      <c r="G222" s="574"/>
      <c r="H222" s="574"/>
      <c r="I222" s="574"/>
      <c r="J222" s="575"/>
    </row>
    <row r="223" spans="3:10" ht="12.75">
      <c r="C223" s="574"/>
      <c r="E223" s="574"/>
      <c r="G223" s="574"/>
      <c r="H223" s="574"/>
      <c r="I223" s="574"/>
      <c r="J223" s="575"/>
    </row>
    <row r="224" spans="5:9" ht="12.75">
      <c r="E224" s="574"/>
      <c r="G224" s="574"/>
      <c r="H224" s="574"/>
      <c r="I224" s="574"/>
    </row>
    <row r="225" spans="5:9" ht="12.75">
      <c r="E225" s="574"/>
      <c r="G225" s="574"/>
      <c r="H225" s="574"/>
      <c r="I225" s="574"/>
    </row>
    <row r="226" spans="5:9" ht="12.75">
      <c r="E226" s="574"/>
      <c r="G226" s="574"/>
      <c r="H226" s="574"/>
      <c r="I226" s="574"/>
    </row>
    <row r="227" spans="5:9" ht="12.75">
      <c r="E227" s="574"/>
      <c r="G227" s="574"/>
      <c r="H227" s="574"/>
      <c r="I227" s="574"/>
    </row>
    <row r="228" spans="5:9" ht="12.75">
      <c r="E228" s="574"/>
      <c r="G228" s="574"/>
      <c r="H228" s="574"/>
      <c r="I228" s="574"/>
    </row>
    <row r="229" spans="5:9" ht="12.75">
      <c r="E229" s="574"/>
      <c r="G229" s="574"/>
      <c r="H229" s="574"/>
      <c r="I229" s="574"/>
    </row>
    <row r="230" spans="5:9" ht="12.75">
      <c r="E230" s="574"/>
      <c r="G230" s="574"/>
      <c r="H230" s="574"/>
      <c r="I230" s="574"/>
    </row>
    <row r="231" spans="5:9" ht="12.75">
      <c r="E231" s="574"/>
      <c r="G231" s="574"/>
      <c r="H231" s="574"/>
      <c r="I231" s="574"/>
    </row>
    <row r="232" spans="5:9" ht="12.75">
      <c r="E232" s="574"/>
      <c r="G232" s="574"/>
      <c r="H232" s="574"/>
      <c r="I232" s="574"/>
    </row>
    <row r="233" spans="5:9" ht="12.75">
      <c r="E233" s="574"/>
      <c r="G233" s="574"/>
      <c r="H233" s="574"/>
      <c r="I233" s="574"/>
    </row>
    <row r="234" spans="5:9" ht="12.75">
      <c r="E234" s="574"/>
      <c r="G234" s="574"/>
      <c r="H234" s="574"/>
      <c r="I234" s="574"/>
    </row>
    <row r="235" spans="5:9" ht="12.75">
      <c r="E235" s="574"/>
      <c r="G235" s="574"/>
      <c r="H235" s="574"/>
      <c r="I235" s="574"/>
    </row>
    <row r="236" spans="5:9" ht="12.75">
      <c r="E236" s="574"/>
      <c r="G236" s="574"/>
      <c r="H236" s="574"/>
      <c r="I236" s="574"/>
    </row>
    <row r="237" spans="5:9" ht="12.75">
      <c r="E237" s="574"/>
      <c r="G237" s="574"/>
      <c r="H237" s="574"/>
      <c r="I237" s="574"/>
    </row>
    <row r="238" spans="5:9" ht="12.75">
      <c r="E238" s="574"/>
      <c r="G238" s="574"/>
      <c r="H238" s="574"/>
      <c r="I238" s="574"/>
    </row>
    <row r="239" spans="5:9" ht="12.75">
      <c r="E239" s="574"/>
      <c r="G239" s="574"/>
      <c r="H239" s="574"/>
      <c r="I239" s="574"/>
    </row>
    <row r="240" spans="5:9" ht="12.75">
      <c r="E240" s="574"/>
      <c r="G240" s="574"/>
      <c r="H240" s="574"/>
      <c r="I240" s="574"/>
    </row>
    <row r="241" spans="5:9" ht="12.75">
      <c r="E241" s="574"/>
      <c r="G241" s="574"/>
      <c r="H241" s="574"/>
      <c r="I241" s="574"/>
    </row>
    <row r="242" spans="5:9" ht="12.75">
      <c r="E242" s="574"/>
      <c r="G242" s="574"/>
      <c r="H242" s="574"/>
      <c r="I242" s="574"/>
    </row>
    <row r="243" spans="5:9" ht="12.75">
      <c r="E243" s="574"/>
      <c r="G243" s="574"/>
      <c r="H243" s="574"/>
      <c r="I243" s="574"/>
    </row>
    <row r="244" spans="5:9" ht="12.75">
      <c r="E244" s="574"/>
      <c r="G244" s="574"/>
      <c r="H244" s="574"/>
      <c r="I244" s="574"/>
    </row>
    <row r="245" spans="5:9" ht="12.75">
      <c r="E245" s="574"/>
      <c r="G245" s="574"/>
      <c r="H245" s="574"/>
      <c r="I245" s="574"/>
    </row>
    <row r="246" spans="5:9" ht="12.75">
      <c r="E246" s="574"/>
      <c r="G246" s="574"/>
      <c r="H246" s="574"/>
      <c r="I246" s="574"/>
    </row>
    <row r="247" spans="5:9" ht="12.75">
      <c r="E247" s="574"/>
      <c r="G247" s="574"/>
      <c r="H247" s="574"/>
      <c r="I247" s="574"/>
    </row>
    <row r="248" spans="5:9" ht="12.75">
      <c r="E248" s="574"/>
      <c r="G248" s="574"/>
      <c r="H248" s="574"/>
      <c r="I248" s="574"/>
    </row>
    <row r="249" spans="5:9" ht="12.75">
      <c r="E249" s="574"/>
      <c r="G249" s="574"/>
      <c r="H249" s="574"/>
      <c r="I249" s="574"/>
    </row>
    <row r="250" spans="5:9" ht="12.75">
      <c r="E250" s="574"/>
      <c r="G250" s="574"/>
      <c r="H250" s="574"/>
      <c r="I250" s="574"/>
    </row>
    <row r="251" spans="5:9" ht="12.75">
      <c r="E251" s="574"/>
      <c r="G251" s="574"/>
      <c r="H251" s="574"/>
      <c r="I251" s="574"/>
    </row>
    <row r="252" spans="5:9" ht="12.75">
      <c r="E252" s="574"/>
      <c r="G252" s="574"/>
      <c r="H252" s="574"/>
      <c r="I252" s="574"/>
    </row>
    <row r="253" spans="5:9" ht="12.75">
      <c r="E253" s="574"/>
      <c r="G253" s="574"/>
      <c r="H253" s="574"/>
      <c r="I253" s="574"/>
    </row>
    <row r="254" spans="5:9" ht="12.75">
      <c r="E254" s="574"/>
      <c r="G254" s="574"/>
      <c r="H254" s="574"/>
      <c r="I254" s="574"/>
    </row>
    <row r="255" spans="5:9" ht="12.75">
      <c r="E255" s="574"/>
      <c r="G255" s="574"/>
      <c r="H255" s="574"/>
      <c r="I255" s="574"/>
    </row>
    <row r="256" spans="5:9" ht="12.75">
      <c r="E256" s="574"/>
      <c r="G256" s="574"/>
      <c r="H256" s="574"/>
      <c r="I256" s="574"/>
    </row>
    <row r="257" spans="5:9" ht="12.75">
      <c r="E257" s="574"/>
      <c r="G257" s="574"/>
      <c r="H257" s="574"/>
      <c r="I257" s="574"/>
    </row>
    <row r="258" spans="5:9" ht="12.75">
      <c r="E258" s="574"/>
      <c r="G258" s="574"/>
      <c r="H258" s="574"/>
      <c r="I258" s="574"/>
    </row>
    <row r="259" spans="5:9" ht="12.75">
      <c r="E259" s="574"/>
      <c r="G259" s="574"/>
      <c r="H259" s="574"/>
      <c r="I259" s="574"/>
    </row>
    <row r="260" spans="5:9" ht="12.75">
      <c r="E260" s="574"/>
      <c r="G260" s="574"/>
      <c r="H260" s="574"/>
      <c r="I260" s="574"/>
    </row>
    <row r="261" spans="5:9" ht="12.75">
      <c r="E261" s="574"/>
      <c r="G261" s="574"/>
      <c r="H261" s="574"/>
      <c r="I261" s="574"/>
    </row>
    <row r="262" spans="5:9" ht="12.75">
      <c r="E262" s="574"/>
      <c r="G262" s="574"/>
      <c r="H262" s="574"/>
      <c r="I262" s="574"/>
    </row>
    <row r="263" spans="5:9" ht="12.75">
      <c r="E263" s="574"/>
      <c r="G263" s="574"/>
      <c r="H263" s="574"/>
      <c r="I263" s="574"/>
    </row>
    <row r="264" spans="5:9" ht="12.75">
      <c r="E264" s="574"/>
      <c r="G264" s="574"/>
      <c r="H264" s="574"/>
      <c r="I264" s="574"/>
    </row>
    <row r="265" spans="5:9" ht="12.75">
      <c r="E265" s="574"/>
      <c r="G265" s="574"/>
      <c r="H265" s="574"/>
      <c r="I265" s="574"/>
    </row>
    <row r="266" spans="5:9" ht="12.75">
      <c r="E266" s="574"/>
      <c r="G266" s="574"/>
      <c r="H266" s="574"/>
      <c r="I266" s="574"/>
    </row>
    <row r="267" spans="5:9" ht="12.75">
      <c r="E267" s="574"/>
      <c r="G267" s="574"/>
      <c r="H267" s="574"/>
      <c r="I267" s="574"/>
    </row>
    <row r="268" spans="5:9" ht="12.75">
      <c r="E268" s="574"/>
      <c r="G268" s="574"/>
      <c r="H268" s="574"/>
      <c r="I268" s="574"/>
    </row>
    <row r="269" ht="12.75">
      <c r="E269" s="574"/>
    </row>
    <row r="270" ht="12.75">
      <c r="E270" s="574"/>
    </row>
    <row r="271" ht="12.75">
      <c r="E271" s="574"/>
    </row>
    <row r="272" ht="12.75">
      <c r="E272" s="574"/>
    </row>
    <row r="273" ht="12.75">
      <c r="E273" s="574"/>
    </row>
    <row r="274" ht="12.75">
      <c r="E274" s="574"/>
    </row>
    <row r="275" ht="12.75">
      <c r="E275" s="574"/>
    </row>
    <row r="276" ht="12.75">
      <c r="E276" s="574"/>
    </row>
    <row r="277" ht="12.75">
      <c r="E277" s="574"/>
    </row>
    <row r="278" ht="12.75">
      <c r="E278" s="574"/>
    </row>
    <row r="279" ht="12.75">
      <c r="E279" s="574"/>
    </row>
    <row r="280" ht="12.75">
      <c r="E280" s="574"/>
    </row>
    <row r="281" ht="12.75">
      <c r="E281" s="574"/>
    </row>
    <row r="282" ht="12.75">
      <c r="E282" s="574"/>
    </row>
    <row r="283" ht="12.75">
      <c r="E283" s="574"/>
    </row>
    <row r="284" ht="12.75">
      <c r="E284" s="574"/>
    </row>
    <row r="285" ht="12.75">
      <c r="E285" s="574"/>
    </row>
    <row r="286" ht="12.75">
      <c r="E286" s="574"/>
    </row>
    <row r="287" ht="12.75">
      <c r="E287" s="574"/>
    </row>
    <row r="288" ht="12.75">
      <c r="E288" s="574"/>
    </row>
    <row r="289" ht="12.75">
      <c r="E289" s="574"/>
    </row>
    <row r="290" ht="12.75">
      <c r="E290" s="574"/>
    </row>
    <row r="291" ht="12.75">
      <c r="E291" s="574"/>
    </row>
    <row r="292" ht="12.75">
      <c r="E292" s="574"/>
    </row>
    <row r="293" ht="12.75">
      <c r="E293" s="574"/>
    </row>
    <row r="294" ht="12.75">
      <c r="E294" s="574"/>
    </row>
    <row r="295" ht="12.75">
      <c r="E295" s="574"/>
    </row>
    <row r="296" ht="12.75">
      <c r="E296" s="574"/>
    </row>
    <row r="297" ht="12.75">
      <c r="E297" s="574"/>
    </row>
    <row r="298" ht="12.75">
      <c r="E298" s="574"/>
    </row>
    <row r="299" ht="12.75">
      <c r="E299" s="574"/>
    </row>
    <row r="300" ht="12.75">
      <c r="E300" s="574"/>
    </row>
    <row r="301" ht="12.75">
      <c r="E301" s="574"/>
    </row>
    <row r="302" ht="12.75">
      <c r="E302" s="574"/>
    </row>
    <row r="303" ht="12.75">
      <c r="E303" s="574"/>
    </row>
    <row r="304" ht="12.75">
      <c r="E304" s="574"/>
    </row>
    <row r="305" ht="12.75">
      <c r="E305" s="574"/>
    </row>
    <row r="306" ht="12.75">
      <c r="E306" s="574"/>
    </row>
    <row r="307" ht="12.75">
      <c r="E307" s="574"/>
    </row>
    <row r="308" ht="12.75">
      <c r="E308" s="574"/>
    </row>
    <row r="309" ht="12.75">
      <c r="E309" s="574"/>
    </row>
    <row r="310" ht="12.75">
      <c r="E310" s="574"/>
    </row>
    <row r="311" ht="12.75">
      <c r="E311" s="574"/>
    </row>
    <row r="312" ht="12.75">
      <c r="E312" s="574"/>
    </row>
    <row r="313" ht="12.75">
      <c r="E313" s="574"/>
    </row>
    <row r="314" ht="12.75">
      <c r="E314" s="574"/>
    </row>
  </sheetData>
  <sheetProtection/>
  <printOptions horizontalCentered="1"/>
  <pageMargins left="0" right="0" top="0.1968503937007874" bottom="0.1968503937007874" header="0" footer="0"/>
  <pageSetup fitToHeight="3" fitToWidth="1" horizontalDpi="600" verticalDpi="600" orientation="portrait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5"/>
  <sheetViews>
    <sheetView zoomScalePageLayoutView="0" workbookViewId="0" topLeftCell="A1">
      <pane xSplit="2" ySplit="5" topLeftCell="C6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140625" defaultRowHeight="14.25" customHeight="1"/>
  <cols>
    <col min="1" max="1" width="7.00390625" style="1" customWidth="1"/>
    <col min="2" max="2" width="70.7109375" style="1" customWidth="1"/>
    <col min="3" max="8" width="11.7109375" style="1" customWidth="1"/>
    <col min="9" max="9" width="14.7109375" style="1" customWidth="1"/>
    <col min="10" max="10" width="16.28125" style="1" customWidth="1"/>
    <col min="11" max="16384" width="9.140625" style="1" customWidth="1"/>
  </cols>
  <sheetData>
    <row r="3" ht="14.25" customHeight="1">
      <c r="A3" s="78" t="s">
        <v>58</v>
      </c>
    </row>
    <row r="4" ht="14.25" customHeight="1">
      <c r="I4" s="2" t="s">
        <v>3</v>
      </c>
    </row>
    <row r="5" spans="1:9" ht="33.75" customHeight="1">
      <c r="A5" s="14" t="s">
        <v>59</v>
      </c>
      <c r="B5" s="6" t="s">
        <v>1</v>
      </c>
      <c r="C5" s="15" t="s">
        <v>73</v>
      </c>
      <c r="D5" s="15" t="s">
        <v>74</v>
      </c>
      <c r="E5" s="15" t="s">
        <v>96</v>
      </c>
      <c r="F5" s="15" t="s">
        <v>97</v>
      </c>
      <c r="G5" s="15" t="s">
        <v>98</v>
      </c>
      <c r="H5" s="15" t="s">
        <v>99</v>
      </c>
      <c r="I5" s="15" t="s">
        <v>100</v>
      </c>
    </row>
    <row r="6" spans="1:10" ht="18.75" customHeight="1">
      <c r="A6" s="3"/>
      <c r="B6" s="11" t="s">
        <v>93</v>
      </c>
      <c r="C6" s="79">
        <f aca="true" t="shared" si="0" ref="C6:H6">+C9+C10+C11+C12+C13+C14+C15+C16+C17+C18+C19+C20</f>
        <v>556269</v>
      </c>
      <c r="D6" s="79">
        <f t="shared" si="0"/>
        <v>635742</v>
      </c>
      <c r="E6" s="79">
        <f t="shared" si="0"/>
        <v>466149</v>
      </c>
      <c r="F6" s="79">
        <f t="shared" si="0"/>
        <v>501070</v>
      </c>
      <c r="G6" s="79">
        <f t="shared" si="0"/>
        <v>504447</v>
      </c>
      <c r="H6" s="79">
        <f t="shared" si="0"/>
        <v>506005</v>
      </c>
      <c r="I6" s="79">
        <f>SUM(C6:H6)</f>
        <v>3169682</v>
      </c>
      <c r="J6" s="9"/>
    </row>
    <row r="7" spans="1:11" ht="18.75" customHeight="1">
      <c r="A7" s="4"/>
      <c r="B7" s="11" t="s">
        <v>94</v>
      </c>
      <c r="C7" s="79">
        <f>+C9+C10+C11+C14+C15+C16+C18+C19+C20</f>
        <v>524712</v>
      </c>
      <c r="D7" s="79">
        <f>+D9+D10+D11+D14+D15+D16+D18+D19+D20</f>
        <v>617731</v>
      </c>
      <c r="E7" s="79">
        <f>+E9+E10+E11+E14+E15+E16+E18+E19+E20</f>
        <v>451289</v>
      </c>
      <c r="F7" s="79">
        <f>+F9+F10+F11+F14+F15+F16+F18+F19+F20</f>
        <v>490111</v>
      </c>
      <c r="G7" s="79">
        <f>+G9+G10+G11+G14+G15+G16+G18+G19+G20</f>
        <v>487295</v>
      </c>
      <c r="H7" s="79">
        <f>+H9+H10+H11+H14+H15+H16+H18+H19+H20</f>
        <v>485651</v>
      </c>
      <c r="I7" s="79">
        <f>SUM(C7:H7)</f>
        <v>3056789</v>
      </c>
      <c r="J7" s="9"/>
      <c r="K7" s="5"/>
    </row>
    <row r="8" spans="1:10" ht="18.75" customHeight="1">
      <c r="A8" s="4"/>
      <c r="B8" s="11" t="s">
        <v>72</v>
      </c>
      <c r="C8" s="79">
        <f aca="true" t="shared" si="1" ref="C8:H8">+C9+C10+C11+C12+C13+C14+C18</f>
        <v>451707</v>
      </c>
      <c r="D8" s="79">
        <f t="shared" si="1"/>
        <v>453534</v>
      </c>
      <c r="E8" s="79">
        <f t="shared" si="1"/>
        <v>443417</v>
      </c>
      <c r="F8" s="79">
        <f t="shared" si="1"/>
        <v>477328</v>
      </c>
      <c r="G8" s="79">
        <f t="shared" si="1"/>
        <v>480751</v>
      </c>
      <c r="H8" s="79">
        <f t="shared" si="1"/>
        <v>482171</v>
      </c>
      <c r="I8" s="79">
        <f>SUM(C8:H8)</f>
        <v>2788908</v>
      </c>
      <c r="J8" s="9"/>
    </row>
    <row r="9" spans="1:11" ht="18.75" customHeight="1">
      <c r="A9" s="6" t="s">
        <v>60</v>
      </c>
      <c r="B9" s="7" t="s">
        <v>61</v>
      </c>
      <c r="C9" s="79">
        <v>395121</v>
      </c>
      <c r="D9" s="79">
        <v>411758</v>
      </c>
      <c r="E9" s="79">
        <v>402718</v>
      </c>
      <c r="F9" s="79">
        <v>440506</v>
      </c>
      <c r="G9" s="79">
        <v>437064</v>
      </c>
      <c r="H9" s="79">
        <v>437515</v>
      </c>
      <c r="I9" s="79">
        <f>SUM(C9:H9)</f>
        <v>2524682</v>
      </c>
      <c r="J9" s="9"/>
      <c r="K9" s="5"/>
    </row>
    <row r="10" spans="1:11" ht="18.75" customHeight="1">
      <c r="A10" s="6" t="s">
        <v>62</v>
      </c>
      <c r="B10" s="7" t="s">
        <v>63</v>
      </c>
      <c r="C10" s="79">
        <v>21825</v>
      </c>
      <c r="D10" s="79">
        <v>24195</v>
      </c>
      <c r="E10" s="79">
        <v>24019</v>
      </c>
      <c r="F10" s="79">
        <v>25225</v>
      </c>
      <c r="G10" s="79">
        <v>25562</v>
      </c>
      <c r="H10" s="79">
        <v>24035</v>
      </c>
      <c r="I10" s="79">
        <f aca="true" t="shared" si="2" ref="I10:I20">SUM(C10:H10)</f>
        <v>144861</v>
      </c>
      <c r="J10" s="10"/>
      <c r="K10" s="5"/>
    </row>
    <row r="11" spans="1:11" ht="18.75" customHeight="1">
      <c r="A11" s="6" t="s">
        <v>64</v>
      </c>
      <c r="B11" s="7" t="s">
        <v>65</v>
      </c>
      <c r="C11" s="79">
        <v>1290</v>
      </c>
      <c r="D11" s="79">
        <v>1391</v>
      </c>
      <c r="E11" s="79">
        <v>1357</v>
      </c>
      <c r="F11" s="79">
        <v>1467</v>
      </c>
      <c r="G11" s="79">
        <v>1480</v>
      </c>
      <c r="H11" s="79">
        <v>1413</v>
      </c>
      <c r="I11" s="79">
        <f t="shared" si="2"/>
        <v>8398</v>
      </c>
      <c r="J11" s="10"/>
      <c r="K11" s="5"/>
    </row>
    <row r="12" spans="1:11" ht="18.75" customHeight="1">
      <c r="A12" s="6" t="s">
        <v>75</v>
      </c>
      <c r="B12" s="7" t="s">
        <v>85</v>
      </c>
      <c r="C12" s="79">
        <v>957</v>
      </c>
      <c r="D12" s="79">
        <v>902</v>
      </c>
      <c r="E12" s="79">
        <v>936</v>
      </c>
      <c r="F12" s="79">
        <v>1206</v>
      </c>
      <c r="G12" s="79">
        <v>1308</v>
      </c>
      <c r="H12" s="79">
        <v>1192</v>
      </c>
      <c r="I12" s="79">
        <f t="shared" si="2"/>
        <v>6501</v>
      </c>
      <c r="J12" s="10"/>
      <c r="K12" s="5"/>
    </row>
    <row r="13" spans="1:11" ht="18.75" customHeight="1">
      <c r="A13" s="6" t="s">
        <v>76</v>
      </c>
      <c r="B13" s="7" t="s">
        <v>66</v>
      </c>
      <c r="C13" s="79">
        <v>29913</v>
      </c>
      <c r="D13" s="79">
        <v>14656</v>
      </c>
      <c r="E13" s="79">
        <v>13285</v>
      </c>
      <c r="F13" s="79">
        <v>8254</v>
      </c>
      <c r="G13" s="79">
        <v>14453</v>
      </c>
      <c r="H13" s="79">
        <v>17390</v>
      </c>
      <c r="I13" s="79">
        <f t="shared" si="2"/>
        <v>97951</v>
      </c>
      <c r="J13" s="10"/>
      <c r="K13" s="5"/>
    </row>
    <row r="14" spans="1:11" ht="18.75" customHeight="1">
      <c r="A14" s="6" t="s">
        <v>77</v>
      </c>
      <c r="B14" s="7" t="s">
        <v>67</v>
      </c>
      <c r="C14" s="79">
        <v>2454</v>
      </c>
      <c r="D14" s="79">
        <v>554</v>
      </c>
      <c r="E14" s="79">
        <v>1026</v>
      </c>
      <c r="F14" s="79">
        <v>592</v>
      </c>
      <c r="G14" s="79">
        <v>798</v>
      </c>
      <c r="H14" s="79">
        <v>550</v>
      </c>
      <c r="I14" s="79">
        <f t="shared" si="2"/>
        <v>5974</v>
      </c>
      <c r="J14" s="10"/>
      <c r="K14" s="5"/>
    </row>
    <row r="15" spans="1:11" ht="18.75" customHeight="1">
      <c r="A15" s="6" t="s">
        <v>78</v>
      </c>
      <c r="B15" s="7" t="s">
        <v>68</v>
      </c>
      <c r="C15" s="79">
        <v>21830</v>
      </c>
      <c r="D15" s="79">
        <v>21831</v>
      </c>
      <c r="E15" s="79">
        <v>21830</v>
      </c>
      <c r="F15" s="79">
        <v>21948</v>
      </c>
      <c r="G15" s="79">
        <v>22090</v>
      </c>
      <c r="H15" s="79">
        <v>21831</v>
      </c>
      <c r="I15" s="79">
        <f t="shared" si="2"/>
        <v>131360</v>
      </c>
      <c r="J15" s="10"/>
      <c r="K15" s="5"/>
    </row>
    <row r="16" spans="1:11" ht="18.75" customHeight="1">
      <c r="A16" s="6" t="s">
        <v>79</v>
      </c>
      <c r="B16" s="8" t="s">
        <v>69</v>
      </c>
      <c r="C16" s="79">
        <v>184</v>
      </c>
      <c r="D16" s="79">
        <v>214</v>
      </c>
      <c r="E16" s="79">
        <v>193</v>
      </c>
      <c r="F16" s="79">
        <v>214</v>
      </c>
      <c r="G16" s="79">
        <v>206</v>
      </c>
      <c r="H16" s="79">
        <v>217</v>
      </c>
      <c r="I16" s="79">
        <f t="shared" si="2"/>
        <v>1228</v>
      </c>
      <c r="J16" s="10"/>
      <c r="K16" s="5"/>
    </row>
    <row r="17" spans="1:11" ht="18.75" customHeight="1">
      <c r="A17" s="6" t="s">
        <v>80</v>
      </c>
      <c r="B17" s="7" t="s">
        <v>95</v>
      </c>
      <c r="C17" s="79">
        <v>687</v>
      </c>
      <c r="D17" s="79">
        <v>2453</v>
      </c>
      <c r="E17" s="79">
        <v>639</v>
      </c>
      <c r="F17" s="79">
        <v>1499</v>
      </c>
      <c r="G17" s="79">
        <v>1391</v>
      </c>
      <c r="H17" s="79">
        <f>1772</f>
        <v>1772</v>
      </c>
      <c r="I17" s="79">
        <f t="shared" si="2"/>
        <v>8441</v>
      </c>
      <c r="J17" s="10"/>
      <c r="K17" s="5"/>
    </row>
    <row r="18" spans="1:11" ht="18.75" customHeight="1">
      <c r="A18" s="6" t="s">
        <v>81</v>
      </c>
      <c r="B18" s="7" t="s">
        <v>70</v>
      </c>
      <c r="C18" s="79">
        <f>139+8</f>
        <v>147</v>
      </c>
      <c r="D18" s="79">
        <f>77+1</f>
        <v>78</v>
      </c>
      <c r="E18" s="79">
        <v>76</v>
      </c>
      <c r="F18" s="79">
        <v>78</v>
      </c>
      <c r="G18" s="79">
        <v>86</v>
      </c>
      <c r="H18" s="79">
        <v>76</v>
      </c>
      <c r="I18" s="79">
        <f t="shared" si="2"/>
        <v>541</v>
      </c>
      <c r="J18" s="10"/>
      <c r="K18" s="5"/>
    </row>
    <row r="19" spans="1:11" ht="18.75" customHeight="1">
      <c r="A19" s="6" t="s">
        <v>82</v>
      </c>
      <c r="B19" s="7" t="s">
        <v>71</v>
      </c>
      <c r="C19" s="79">
        <v>6</v>
      </c>
      <c r="D19" s="79">
        <v>5</v>
      </c>
      <c r="E19" s="79">
        <v>5</v>
      </c>
      <c r="F19" s="79">
        <v>5</v>
      </c>
      <c r="G19" s="79">
        <v>6</v>
      </c>
      <c r="H19" s="79">
        <v>5</v>
      </c>
      <c r="I19" s="79">
        <f t="shared" si="2"/>
        <v>32</v>
      </c>
      <c r="J19" s="10"/>
      <c r="K19" s="5"/>
    </row>
    <row r="20" spans="1:10" ht="18.75" customHeight="1">
      <c r="A20" s="6" t="s">
        <v>83</v>
      </c>
      <c r="B20" s="7" t="s">
        <v>84</v>
      </c>
      <c r="C20" s="81">
        <v>81855</v>
      </c>
      <c r="D20" s="81">
        <f>154640+3065</f>
        <v>157705</v>
      </c>
      <c r="E20" s="81">
        <v>65</v>
      </c>
      <c r="F20" s="81">
        <v>76</v>
      </c>
      <c r="G20" s="81">
        <v>3</v>
      </c>
      <c r="H20" s="81">
        <v>9</v>
      </c>
      <c r="I20" s="79">
        <f t="shared" si="2"/>
        <v>239713</v>
      </c>
      <c r="J20" s="9"/>
    </row>
    <row r="21" spans="3:10" ht="14.25" customHeight="1">
      <c r="C21" s="5"/>
      <c r="D21" s="5"/>
      <c r="E21" s="5"/>
      <c r="F21" s="5"/>
      <c r="G21" s="5"/>
      <c r="H21" s="5"/>
      <c r="I21" s="5"/>
      <c r="J21" s="9"/>
    </row>
    <row r="22" spans="2:10" ht="14.25" customHeight="1">
      <c r="B22" s="16"/>
      <c r="C22" s="5"/>
      <c r="D22" s="5"/>
      <c r="E22" s="5"/>
      <c r="F22" s="5"/>
      <c r="G22" s="5"/>
      <c r="H22" s="5"/>
      <c r="I22" s="5"/>
      <c r="J22" s="9"/>
    </row>
    <row r="23" spans="2:10" ht="14.25" customHeight="1">
      <c r="B23" s="16"/>
      <c r="D23" s="5"/>
      <c r="I23" s="5"/>
      <c r="J23" s="9"/>
    </row>
    <row r="24" spans="3:9" ht="14.25" customHeight="1">
      <c r="C24" s="5"/>
      <c r="D24" s="5"/>
      <c r="E24" s="5"/>
      <c r="F24" s="5"/>
      <c r="G24" s="5"/>
      <c r="H24" s="5"/>
      <c r="I24" s="5"/>
    </row>
    <row r="25" spans="3:9" ht="14.25" customHeight="1">
      <c r="C25" s="5"/>
      <c r="D25" s="5"/>
      <c r="E25" s="5"/>
      <c r="F25" s="5"/>
      <c r="G25" s="5"/>
      <c r="H25" s="5"/>
      <c r="I25" s="5"/>
    </row>
    <row r="26" spans="3:9" ht="14.25" customHeight="1">
      <c r="C26" s="5"/>
      <c r="I26" s="5"/>
    </row>
    <row r="27" spans="3:9" ht="14.25" customHeight="1">
      <c r="C27" s="5"/>
      <c r="D27" s="5"/>
      <c r="E27" s="5"/>
      <c r="F27" s="5"/>
      <c r="G27" s="5"/>
      <c r="H27" s="5"/>
      <c r="I27" s="5"/>
    </row>
    <row r="28" spans="3:9" ht="14.25" customHeight="1">
      <c r="C28" s="5"/>
      <c r="D28" s="5"/>
      <c r="E28" s="5"/>
      <c r="F28" s="5"/>
      <c r="G28" s="5"/>
      <c r="H28" s="5"/>
      <c r="I28" s="5"/>
    </row>
    <row r="29" spans="3:9" ht="14.25" customHeight="1">
      <c r="C29" s="5"/>
      <c r="D29" s="5"/>
      <c r="E29" s="5"/>
      <c r="F29" s="5"/>
      <c r="G29" s="5"/>
      <c r="H29" s="5"/>
      <c r="I29" s="5"/>
    </row>
    <row r="30" ht="14.25" customHeight="1">
      <c r="I30" s="5"/>
    </row>
    <row r="31" ht="14.25" customHeight="1">
      <c r="I31" s="5"/>
    </row>
    <row r="32" ht="14.25" customHeight="1">
      <c r="I32" s="5"/>
    </row>
    <row r="33" ht="14.25" customHeight="1">
      <c r="I33" s="5"/>
    </row>
    <row r="34" ht="14.25" customHeight="1">
      <c r="I34" s="5"/>
    </row>
    <row r="35" ht="14.25" customHeight="1">
      <c r="I35" s="5"/>
    </row>
  </sheetData>
  <sheetProtection/>
  <printOptions horizontalCentered="1"/>
  <pageMargins left="0.74" right="0.5905511811023623" top="0.4330708661417323" bottom="0.5118110236220472" header="0.5118110236220472" footer="0.5118110236220472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2:N54"/>
  <sheetViews>
    <sheetView zoomScale="70" zoomScaleNormal="70" zoomScalePageLayoutView="0" workbookViewId="0" topLeftCell="A1">
      <selection activeCell="A49" sqref="A49"/>
    </sheetView>
  </sheetViews>
  <sheetFormatPr defaultColWidth="9.140625" defaultRowHeight="12.75"/>
  <cols>
    <col min="1" max="1" width="8.140625" style="577" customWidth="1"/>
    <col min="2" max="2" width="25.140625" style="577" customWidth="1"/>
    <col min="3" max="3" width="20.28125" style="577" customWidth="1"/>
    <col min="4" max="8" width="15.8515625" style="577" customWidth="1"/>
    <col min="9" max="9" width="16.7109375" style="577" customWidth="1"/>
    <col min="10" max="12" width="15.8515625" style="577" customWidth="1"/>
    <col min="13" max="13" width="16.8515625" style="577" customWidth="1"/>
    <col min="14" max="14" width="14.57421875" style="577" bestFit="1" customWidth="1"/>
    <col min="15" max="20" width="9.140625" style="577" customWidth="1"/>
    <col min="21" max="21" width="9.28125" style="577" bestFit="1" customWidth="1"/>
    <col min="22" max="22" width="11.140625" style="577" bestFit="1" customWidth="1"/>
    <col min="23" max="16384" width="9.140625" style="577" customWidth="1"/>
  </cols>
  <sheetData>
    <row r="2" spans="2:12" ht="21.75" customHeight="1">
      <c r="B2" s="864" t="s">
        <v>631</v>
      </c>
      <c r="C2" s="865"/>
      <c r="D2" s="865"/>
      <c r="E2" s="865"/>
      <c r="F2" s="865"/>
      <c r="G2" s="865"/>
      <c r="H2" s="865"/>
      <c r="I2" s="576"/>
      <c r="J2" s="576"/>
      <c r="K2" s="576"/>
      <c r="L2" s="576"/>
    </row>
    <row r="3" spans="2:12" ht="13.5"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</row>
    <row r="4" spans="2:12" ht="14.25" thickBot="1">
      <c r="B4" s="576"/>
      <c r="C4" s="576"/>
      <c r="D4" s="576"/>
      <c r="E4" s="576"/>
      <c r="F4" s="576"/>
      <c r="G4" s="578"/>
      <c r="H4" s="576"/>
      <c r="I4" s="576"/>
      <c r="J4" s="576"/>
      <c r="K4" s="576"/>
      <c r="L4" s="576"/>
    </row>
    <row r="5" spans="2:12" ht="14.25" customHeight="1" thickBot="1">
      <c r="B5" s="866" t="s">
        <v>632</v>
      </c>
      <c r="C5" s="867" t="s">
        <v>633</v>
      </c>
      <c r="D5" s="867" t="s">
        <v>634</v>
      </c>
      <c r="E5" s="867"/>
      <c r="F5" s="867"/>
      <c r="G5" s="867"/>
      <c r="H5" s="867"/>
      <c r="I5" s="576"/>
      <c r="J5" s="576"/>
      <c r="K5" s="576"/>
      <c r="L5" s="576"/>
    </row>
    <row r="6" spans="2:12" ht="14.25" thickBot="1">
      <c r="B6" s="866"/>
      <c r="C6" s="867"/>
      <c r="D6" s="866" t="s">
        <v>635</v>
      </c>
      <c r="E6" s="866"/>
      <c r="F6" s="866" t="s">
        <v>636</v>
      </c>
      <c r="G6" s="866"/>
      <c r="H6" s="866"/>
      <c r="I6" s="576"/>
      <c r="J6" s="576"/>
      <c r="K6" s="576"/>
      <c r="L6" s="576"/>
    </row>
    <row r="7" spans="2:12" ht="74.25" customHeight="1" thickBot="1">
      <c r="B7" s="866"/>
      <c r="C7" s="867"/>
      <c r="D7" s="579" t="s">
        <v>637</v>
      </c>
      <c r="E7" s="579" t="s">
        <v>638</v>
      </c>
      <c r="F7" s="580" t="s">
        <v>639</v>
      </c>
      <c r="G7" s="580" t="s">
        <v>640</v>
      </c>
      <c r="H7" s="579" t="s">
        <v>641</v>
      </c>
      <c r="I7" s="576"/>
      <c r="J7" s="576"/>
      <c r="K7" s="576"/>
      <c r="L7" s="576"/>
    </row>
    <row r="8" spans="2:12" ht="23.25" customHeight="1" thickBot="1">
      <c r="B8" s="581" t="s">
        <v>642</v>
      </c>
      <c r="C8" s="582">
        <v>595319.5196599999</v>
      </c>
      <c r="D8" s="582">
        <v>19429.84919</v>
      </c>
      <c r="E8" s="582">
        <v>575889.67047</v>
      </c>
      <c r="F8" s="582">
        <v>403686.0853900001</v>
      </c>
      <c r="G8" s="582">
        <v>157999.50866999992</v>
      </c>
      <c r="H8" s="582">
        <v>14204.076410000001</v>
      </c>
      <c r="I8" s="583"/>
      <c r="J8" s="584"/>
      <c r="K8" s="585"/>
      <c r="L8" s="585"/>
    </row>
    <row r="9" spans="2:12" ht="23.25" customHeight="1" thickBot="1">
      <c r="B9" s="581" t="s">
        <v>643</v>
      </c>
      <c r="C9" s="582">
        <v>647672.49306</v>
      </c>
      <c r="D9" s="582">
        <v>67201.78856000002</v>
      </c>
      <c r="E9" s="582">
        <v>580470.7045</v>
      </c>
      <c r="F9" s="582">
        <v>408911.4647500001</v>
      </c>
      <c r="G9" s="582">
        <v>157330.39604000002</v>
      </c>
      <c r="H9" s="582">
        <v>14228.843709999997</v>
      </c>
      <c r="I9" s="583"/>
      <c r="J9" s="584"/>
      <c r="K9" s="576"/>
      <c r="L9" s="576"/>
    </row>
    <row r="10" spans="2:12" ht="23.25" customHeight="1" thickBot="1">
      <c r="B10" s="581" t="s">
        <v>644</v>
      </c>
      <c r="C10" s="582">
        <v>595223.2899799999</v>
      </c>
      <c r="D10" s="582">
        <v>2730.3521400000022</v>
      </c>
      <c r="E10" s="582">
        <v>592492.93784</v>
      </c>
      <c r="F10" s="582">
        <v>419940.86088000017</v>
      </c>
      <c r="G10" s="582">
        <v>157645.70925000007</v>
      </c>
      <c r="H10" s="582">
        <v>14906.36771</v>
      </c>
      <c r="I10" s="583"/>
      <c r="J10" s="586"/>
      <c r="K10" s="586"/>
      <c r="L10" s="586"/>
    </row>
    <row r="11" spans="2:14" ht="23.25" customHeight="1" thickBot="1">
      <c r="B11" s="581" t="s">
        <v>645</v>
      </c>
      <c r="C11" s="582">
        <v>621116.0278699996</v>
      </c>
      <c r="D11" s="582">
        <v>21644.440770000005</v>
      </c>
      <c r="E11" s="582">
        <v>599471.5871</v>
      </c>
      <c r="F11" s="582">
        <v>425949.91676999995</v>
      </c>
      <c r="G11" s="582">
        <v>157828.77419999996</v>
      </c>
      <c r="H11" s="582">
        <v>15692.896129999997</v>
      </c>
      <c r="I11" s="583"/>
      <c r="J11" s="586"/>
      <c r="K11" s="586"/>
      <c r="L11" s="586"/>
      <c r="N11" s="587"/>
    </row>
    <row r="12" spans="2:14" ht="23.25" customHeight="1" thickBot="1">
      <c r="B12" s="581" t="s">
        <v>646</v>
      </c>
      <c r="C12" s="582">
        <v>645002.68108</v>
      </c>
      <c r="D12" s="582">
        <v>48469.90051000001</v>
      </c>
      <c r="E12" s="582">
        <v>596532.7805700001</v>
      </c>
      <c r="F12" s="582">
        <v>420726.08893</v>
      </c>
      <c r="G12" s="582">
        <v>159778.28034</v>
      </c>
      <c r="H12" s="582">
        <v>16028.5</v>
      </c>
      <c r="I12" s="583"/>
      <c r="J12" s="586"/>
      <c r="K12" s="586"/>
      <c r="L12" s="586"/>
      <c r="N12" s="587"/>
    </row>
    <row r="13" spans="2:14" ht="23.25" customHeight="1" thickBot="1">
      <c r="B13" s="581" t="s">
        <v>647</v>
      </c>
      <c r="C13" s="582">
        <v>657829.44439</v>
      </c>
      <c r="D13" s="582">
        <v>56312.737329999996</v>
      </c>
      <c r="E13" s="582">
        <v>601516.7070600002</v>
      </c>
      <c r="F13" s="582">
        <v>421703.08745000005</v>
      </c>
      <c r="G13" s="582">
        <v>163199</v>
      </c>
      <c r="H13" s="582">
        <v>16613.961520000004</v>
      </c>
      <c r="I13" s="583"/>
      <c r="J13" s="586"/>
      <c r="K13" s="586"/>
      <c r="L13" s="586"/>
      <c r="N13" s="587"/>
    </row>
    <row r="14" spans="2:14" ht="23.25" customHeight="1" thickBot="1">
      <c r="B14" s="581" t="s">
        <v>648</v>
      </c>
      <c r="C14" s="582">
        <v>664077.9473299999</v>
      </c>
      <c r="D14" s="582">
        <v>37580.092730000004</v>
      </c>
      <c r="E14" s="582">
        <v>626497.8545999997</v>
      </c>
      <c r="F14" s="582">
        <v>444058.0417999999</v>
      </c>
      <c r="G14" s="582">
        <v>165533.38014999998</v>
      </c>
      <c r="H14" s="582">
        <v>16906.432649999995</v>
      </c>
      <c r="I14" s="583"/>
      <c r="J14" s="586"/>
      <c r="K14" s="586"/>
      <c r="L14" s="586"/>
      <c r="N14" s="587"/>
    </row>
    <row r="15" spans="2:12" ht="23.25" customHeight="1">
      <c r="B15" s="588" t="s">
        <v>649</v>
      </c>
      <c r="C15" s="589"/>
      <c r="D15" s="589"/>
      <c r="E15" s="589"/>
      <c r="F15" s="589"/>
      <c r="G15" s="589"/>
      <c r="H15" s="590"/>
      <c r="I15" s="583"/>
      <c r="J15" s="591"/>
      <c r="K15" s="576"/>
      <c r="L15" s="576"/>
    </row>
    <row r="16" spans="2:12" ht="23.25" customHeight="1">
      <c r="B16" s="576"/>
      <c r="C16" s="576"/>
      <c r="D16" s="576"/>
      <c r="E16" s="576"/>
      <c r="F16" s="585"/>
      <c r="G16" s="576"/>
      <c r="H16" s="592"/>
      <c r="I16" s="576"/>
      <c r="J16" s="576"/>
      <c r="K16" s="576"/>
      <c r="L16" s="576"/>
    </row>
    <row r="17" spans="2:12" ht="23.25" customHeight="1">
      <c r="B17" s="593" t="s">
        <v>650</v>
      </c>
      <c r="C17" s="594"/>
      <c r="D17" s="594"/>
      <c r="E17" s="594"/>
      <c r="F17" s="594"/>
      <c r="G17" s="594"/>
      <c r="H17" s="594"/>
      <c r="I17" s="595"/>
      <c r="J17" s="595"/>
      <c r="K17" s="595"/>
      <c r="L17" s="595"/>
    </row>
    <row r="18" spans="2:12" ht="23.25" customHeight="1" thickBot="1">
      <c r="B18" s="594"/>
      <c r="C18" s="594"/>
      <c r="D18" s="594"/>
      <c r="E18" s="594"/>
      <c r="F18" s="594"/>
      <c r="G18" s="594"/>
      <c r="H18" s="594"/>
      <c r="I18" s="596"/>
      <c r="J18" s="596"/>
      <c r="K18" s="596"/>
      <c r="L18" s="596"/>
    </row>
    <row r="19" spans="2:12" ht="38.25" customHeight="1" thickBot="1">
      <c r="B19" s="597" t="s">
        <v>651</v>
      </c>
      <c r="C19" s="597" t="s">
        <v>652</v>
      </c>
      <c r="D19" s="597" t="s">
        <v>653</v>
      </c>
      <c r="E19" s="597" t="s">
        <v>654</v>
      </c>
      <c r="F19" s="597" t="s">
        <v>655</v>
      </c>
      <c r="G19" s="597" t="s">
        <v>656</v>
      </c>
      <c r="H19" s="597" t="s">
        <v>657</v>
      </c>
      <c r="I19" s="597" t="s">
        <v>658</v>
      </c>
      <c r="J19" s="597" t="s">
        <v>659</v>
      </c>
      <c r="K19" s="597" t="s">
        <v>660</v>
      </c>
      <c r="L19" s="597" t="s">
        <v>661</v>
      </c>
    </row>
    <row r="20" spans="2:12" ht="23.25" customHeight="1" thickBot="1">
      <c r="B20" s="581" t="s">
        <v>662</v>
      </c>
      <c r="C20" s="598">
        <v>595319.5196600001</v>
      </c>
      <c r="D20" s="598">
        <v>55463.17914</v>
      </c>
      <c r="E20" s="598">
        <v>302437.50031</v>
      </c>
      <c r="F20" s="598">
        <v>97060.16865000002</v>
      </c>
      <c r="G20" s="598">
        <v>8499.20262</v>
      </c>
      <c r="H20" s="598">
        <v>10625.964860000002</v>
      </c>
      <c r="I20" s="598">
        <v>46181.785029999985</v>
      </c>
      <c r="J20" s="598">
        <v>56281.96372000001</v>
      </c>
      <c r="K20" s="598">
        <v>14951.990250000006</v>
      </c>
      <c r="L20" s="598">
        <v>3817.7650800000006</v>
      </c>
    </row>
    <row r="21" spans="2:12" ht="23.25" customHeight="1" thickBot="1">
      <c r="B21" s="581" t="s">
        <v>663</v>
      </c>
      <c r="C21" s="598">
        <v>647672.4930600004</v>
      </c>
      <c r="D21" s="598">
        <v>61052.40375000001</v>
      </c>
      <c r="E21" s="598">
        <v>330494.32867000013</v>
      </c>
      <c r="F21" s="598">
        <v>106204.45968</v>
      </c>
      <c r="G21" s="598">
        <v>9174.55343</v>
      </c>
      <c r="H21" s="598">
        <v>10980.253410000001</v>
      </c>
      <c r="I21" s="598">
        <v>47811.091089999994</v>
      </c>
      <c r="J21" s="598">
        <v>63162.47232000002</v>
      </c>
      <c r="K21" s="598">
        <v>14975.39697</v>
      </c>
      <c r="L21" s="598">
        <v>3817.53374</v>
      </c>
    </row>
    <row r="22" spans="2:12" ht="23.25" customHeight="1" thickBot="1">
      <c r="B22" s="581" t="s">
        <v>664</v>
      </c>
      <c r="C22" s="598">
        <v>595223.2899799998</v>
      </c>
      <c r="D22" s="598">
        <v>56052.99822</v>
      </c>
      <c r="E22" s="598">
        <v>303186.1218899999</v>
      </c>
      <c r="F22" s="598">
        <v>97280.49553999999</v>
      </c>
      <c r="G22" s="598">
        <v>8387.739239999999</v>
      </c>
      <c r="H22" s="598">
        <v>11009.460340000001</v>
      </c>
      <c r="I22" s="598">
        <v>44585.67994</v>
      </c>
      <c r="J22" s="598">
        <v>55925.29389999999</v>
      </c>
      <c r="K22" s="598">
        <v>14978.16331</v>
      </c>
      <c r="L22" s="598">
        <v>3817.3376000000003</v>
      </c>
    </row>
    <row r="23" spans="2:12" ht="23.25" customHeight="1" thickBot="1">
      <c r="B23" s="581" t="s">
        <v>665</v>
      </c>
      <c r="C23" s="598">
        <v>621116.0278699999</v>
      </c>
      <c r="D23" s="598">
        <v>58525.45800000001</v>
      </c>
      <c r="E23" s="598">
        <v>316356.76673</v>
      </c>
      <c r="F23" s="598">
        <v>101541.50442</v>
      </c>
      <c r="G23" s="598">
        <v>8897.18191</v>
      </c>
      <c r="H23" s="598">
        <v>11594.002420000003</v>
      </c>
      <c r="I23" s="598">
        <v>45986.23692</v>
      </c>
      <c r="J23" s="598">
        <v>59432.19084000002</v>
      </c>
      <c r="K23" s="598">
        <v>14966.6189</v>
      </c>
      <c r="L23" s="598">
        <v>3816.067729999999</v>
      </c>
    </row>
    <row r="24" spans="2:12" ht="23.25" customHeight="1" thickBot="1">
      <c r="B24" s="581" t="s">
        <v>666</v>
      </c>
      <c r="C24" s="598">
        <v>645002.6810799999</v>
      </c>
      <c r="D24" s="598">
        <v>60653.76425</v>
      </c>
      <c r="E24" s="598">
        <v>329378.35352</v>
      </c>
      <c r="F24" s="598">
        <v>105786.02964</v>
      </c>
      <c r="G24" s="598">
        <v>9427.945309999996</v>
      </c>
      <c r="H24" s="598">
        <v>11979.663170000003</v>
      </c>
      <c r="I24" s="598">
        <v>46253.564320000005</v>
      </c>
      <c r="J24" s="598">
        <v>62745.90950999999</v>
      </c>
      <c r="K24" s="598">
        <v>14961.589039999999</v>
      </c>
      <c r="L24" s="598">
        <v>3815.8623199999993</v>
      </c>
    </row>
    <row r="25" spans="2:12" ht="29.25" customHeight="1" thickBot="1">
      <c r="B25" s="581" t="s">
        <v>667</v>
      </c>
      <c r="C25" s="598">
        <v>657829.4443899998</v>
      </c>
      <c r="D25" s="598">
        <v>61661.03657000001</v>
      </c>
      <c r="E25" s="598">
        <v>336768</v>
      </c>
      <c r="F25" s="598">
        <v>108130.84368999998</v>
      </c>
      <c r="G25" s="598">
        <v>9681.587969999997</v>
      </c>
      <c r="H25" s="598">
        <v>12372.985410000001</v>
      </c>
      <c r="I25" s="598">
        <v>45798.70090999999</v>
      </c>
      <c r="J25" s="598">
        <v>64651.39505000001</v>
      </c>
      <c r="K25" s="598">
        <v>14949.494559999997</v>
      </c>
      <c r="L25" s="598">
        <v>3814.8222999999994</v>
      </c>
    </row>
    <row r="26" spans="2:12" ht="26.25" customHeight="1" thickBot="1">
      <c r="B26" s="581" t="s">
        <v>668</v>
      </c>
      <c r="C26" s="598">
        <v>664077.94733</v>
      </c>
      <c r="D26" s="598">
        <v>62235.79394999999</v>
      </c>
      <c r="E26" s="598">
        <v>340705.2491700001</v>
      </c>
      <c r="F26" s="598">
        <v>109436.37038</v>
      </c>
      <c r="G26" s="598">
        <v>9806.28158</v>
      </c>
      <c r="H26" s="598">
        <v>12650.623709999998</v>
      </c>
      <c r="I26" s="598">
        <v>44765.348549999995</v>
      </c>
      <c r="J26" s="598">
        <v>65719.1746</v>
      </c>
      <c r="K26" s="598">
        <v>14944.511529999998</v>
      </c>
      <c r="L26" s="598">
        <v>3814.5938599999995</v>
      </c>
    </row>
    <row r="28" spans="2:4" ht="18.75" customHeight="1">
      <c r="B28" s="599"/>
      <c r="C28" s="599"/>
      <c r="D28" s="599"/>
    </row>
    <row r="29" spans="1:4" ht="13.5">
      <c r="A29" s="599"/>
      <c r="B29" s="600"/>
      <c r="C29" s="600"/>
      <c r="D29" s="599"/>
    </row>
    <row r="31" ht="25.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5" ht="13.5">
      <c r="D45" s="601"/>
    </row>
    <row r="46" ht="13.5">
      <c r="D46" s="601"/>
    </row>
    <row r="47" ht="13.5">
      <c r="D47" s="601"/>
    </row>
    <row r="48" ht="13.5">
      <c r="D48" s="601"/>
    </row>
    <row r="49" ht="13.5">
      <c r="D49" s="601"/>
    </row>
    <row r="50" ht="13.5">
      <c r="D50" s="601"/>
    </row>
    <row r="51" ht="13.5">
      <c r="D51" s="601"/>
    </row>
    <row r="52" ht="13.5">
      <c r="D52" s="601"/>
    </row>
    <row r="53" ht="13.5">
      <c r="D53" s="601"/>
    </row>
    <row r="54" ht="13.5">
      <c r="D54" s="602"/>
    </row>
  </sheetData>
  <sheetProtection/>
  <mergeCells count="6">
    <mergeCell ref="B2:H2"/>
    <mergeCell ref="B5:B7"/>
    <mergeCell ref="C5:C7"/>
    <mergeCell ref="D5:H5"/>
    <mergeCell ref="D6:E6"/>
    <mergeCell ref="F6:H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A1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9.140625" style="603" customWidth="1"/>
    <col min="2" max="2" width="9.28125" style="603" customWidth="1"/>
    <col min="3" max="3" width="9.8515625" style="603" customWidth="1"/>
    <col min="4" max="16384" width="9.140625" style="603" customWidth="1"/>
  </cols>
  <sheetData>
    <row r="1" ht="69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B2:O46"/>
  <sheetViews>
    <sheetView zoomScale="80" zoomScaleNormal="80" zoomScalePageLayoutView="0" workbookViewId="0" topLeftCell="A7">
      <selection activeCell="A49" sqref="A49"/>
    </sheetView>
  </sheetViews>
  <sheetFormatPr defaultColWidth="9.140625" defaultRowHeight="12.75"/>
  <cols>
    <col min="1" max="1" width="4.8515625" style="632" customWidth="1"/>
    <col min="2" max="2" width="22.421875" style="632" customWidth="1"/>
    <col min="3" max="3" width="19.00390625" style="632" customWidth="1"/>
    <col min="4" max="4" width="17.7109375" style="632" customWidth="1"/>
    <col min="5" max="5" width="17.28125" style="632" customWidth="1"/>
    <col min="6" max="6" width="23.28125" style="632" customWidth="1"/>
    <col min="7" max="7" width="9.140625" style="632" customWidth="1"/>
    <col min="8" max="8" width="16.140625" style="632" customWidth="1"/>
    <col min="9" max="11" width="9.140625" style="632" customWidth="1"/>
    <col min="12" max="13" width="13.00390625" style="632" bestFit="1" customWidth="1"/>
    <col min="14" max="16384" width="9.140625" style="632" customWidth="1"/>
  </cols>
  <sheetData>
    <row r="2" spans="2:6" ht="31.5" customHeight="1">
      <c r="B2" s="868" t="s">
        <v>669</v>
      </c>
      <c r="C2" s="869" t="s">
        <v>670</v>
      </c>
      <c r="D2" s="870"/>
      <c r="E2" s="870"/>
      <c r="F2" s="871"/>
    </row>
    <row r="3" spans="2:6" s="704" customFormat="1" ht="62.25" customHeight="1">
      <c r="B3" s="868"/>
      <c r="C3" s="702" t="s">
        <v>671</v>
      </c>
      <c r="D3" s="702" t="s">
        <v>672</v>
      </c>
      <c r="E3" s="703" t="s">
        <v>673</v>
      </c>
      <c r="F3" s="702" t="s">
        <v>674</v>
      </c>
    </row>
    <row r="4" spans="2:6" ht="18.75" customHeight="1">
      <c r="B4" s="707" t="s">
        <v>675</v>
      </c>
      <c r="C4" s="604">
        <v>12915.871379999997</v>
      </c>
      <c r="D4" s="604">
        <v>17432.646620000007</v>
      </c>
      <c r="E4" s="605">
        <f aca="true" t="shared" si="0" ref="E4:E39">D4-C4</f>
        <v>4516.77524000001</v>
      </c>
      <c r="F4" s="708">
        <v>0.34970735671726794</v>
      </c>
    </row>
    <row r="5" spans="2:6" ht="18.75" customHeight="1">
      <c r="B5" s="707" t="s">
        <v>676</v>
      </c>
      <c r="C5" s="604">
        <v>16576.019790000002</v>
      </c>
      <c r="D5" s="604">
        <v>20206.749500000005</v>
      </c>
      <c r="E5" s="605">
        <f t="shared" si="0"/>
        <v>3630.7297100000033</v>
      </c>
      <c r="F5" s="708">
        <v>0.21903507331659644</v>
      </c>
    </row>
    <row r="6" spans="2:6" ht="18.75" customHeight="1">
      <c r="B6" s="707" t="s">
        <v>677</v>
      </c>
      <c r="C6" s="604">
        <v>28361.976909999998</v>
      </c>
      <c r="D6" s="604">
        <v>34310.22821</v>
      </c>
      <c r="E6" s="605">
        <f t="shared" si="0"/>
        <v>5948.2513000000035</v>
      </c>
      <c r="F6" s="708">
        <v>0.20972625846482318</v>
      </c>
    </row>
    <row r="7" spans="2:6" ht="18.75" customHeight="1">
      <c r="B7" s="707" t="s">
        <v>678</v>
      </c>
      <c r="C7" s="604">
        <v>37183.61307000001</v>
      </c>
      <c r="D7" s="604">
        <v>44980.78345999999</v>
      </c>
      <c r="E7" s="605">
        <f t="shared" si="0"/>
        <v>7797.170389999985</v>
      </c>
      <c r="F7" s="708">
        <v>0.209693726516609</v>
      </c>
    </row>
    <row r="8" spans="2:6" ht="18.75" customHeight="1">
      <c r="B8" s="707" t="s">
        <v>679</v>
      </c>
      <c r="C8" s="604">
        <v>2273.3382900000006</v>
      </c>
      <c r="D8" s="604">
        <v>2742.1499799999997</v>
      </c>
      <c r="E8" s="605">
        <f t="shared" si="0"/>
        <v>468.8116899999991</v>
      </c>
      <c r="F8" s="708">
        <v>0.20622170139051277</v>
      </c>
    </row>
    <row r="9" spans="2:6" ht="18.75" customHeight="1">
      <c r="B9" s="707" t="s">
        <v>680</v>
      </c>
      <c r="C9" s="604">
        <v>24692.96514</v>
      </c>
      <c r="D9" s="604">
        <v>28692.047629999997</v>
      </c>
      <c r="E9" s="605">
        <f t="shared" si="0"/>
        <v>3999.082489999997</v>
      </c>
      <c r="F9" s="708">
        <v>0.1619522996661873</v>
      </c>
    </row>
    <row r="10" spans="2:6" ht="18.75" customHeight="1">
      <c r="B10" s="707" t="s">
        <v>681</v>
      </c>
      <c r="C10" s="604">
        <v>116737.35584</v>
      </c>
      <c r="D10" s="604">
        <v>135101.06207999997</v>
      </c>
      <c r="E10" s="605">
        <f t="shared" si="0"/>
        <v>18363.70623999997</v>
      </c>
      <c r="F10" s="708">
        <v>0.1573078823643157</v>
      </c>
    </row>
    <row r="11" spans="2:6" ht="18.75" customHeight="1">
      <c r="B11" s="707" t="s">
        <v>682</v>
      </c>
      <c r="C11" s="604">
        <v>24022.282019999995</v>
      </c>
      <c r="D11" s="604">
        <v>27767.729399999997</v>
      </c>
      <c r="E11" s="605">
        <f t="shared" si="0"/>
        <v>3745.4473800000014</v>
      </c>
      <c r="F11" s="708">
        <v>0.15591555277228397</v>
      </c>
    </row>
    <row r="12" spans="2:6" ht="18.75" customHeight="1">
      <c r="B12" s="707" t="s">
        <v>683</v>
      </c>
      <c r="C12" s="604">
        <v>2583.3590799999997</v>
      </c>
      <c r="D12" s="604">
        <v>2981.8899199999996</v>
      </c>
      <c r="E12" s="605">
        <f t="shared" si="0"/>
        <v>398.5308399999999</v>
      </c>
      <c r="F12" s="708">
        <v>0.15426846507145253</v>
      </c>
    </row>
    <row r="13" spans="2:6" ht="18.75" customHeight="1">
      <c r="B13" s="707" t="s">
        <v>684</v>
      </c>
      <c r="C13" s="604">
        <v>18842.438180000005</v>
      </c>
      <c r="D13" s="604">
        <v>21677.64497</v>
      </c>
      <c r="E13" s="605">
        <f t="shared" si="0"/>
        <v>2835.2067899999965</v>
      </c>
      <c r="F13" s="708">
        <v>0.15046921013700776</v>
      </c>
    </row>
    <row r="14" spans="2:6" ht="18.75" customHeight="1">
      <c r="B14" s="707" t="s">
        <v>685</v>
      </c>
      <c r="C14" s="604">
        <v>11172.61814</v>
      </c>
      <c r="D14" s="604">
        <v>12847.3102</v>
      </c>
      <c r="E14" s="605">
        <f t="shared" si="0"/>
        <v>1674.6920599999994</v>
      </c>
      <c r="F14" s="708">
        <v>0.14989253539457303</v>
      </c>
    </row>
    <row r="15" spans="2:6" ht="18.75" customHeight="1">
      <c r="B15" s="707" t="s">
        <v>686</v>
      </c>
      <c r="C15" s="604">
        <v>13851.892510000001</v>
      </c>
      <c r="D15" s="604">
        <v>15749.382359999998</v>
      </c>
      <c r="E15" s="605">
        <f t="shared" si="0"/>
        <v>1897.4898499999963</v>
      </c>
      <c r="F15" s="708">
        <v>0.1369841592858272</v>
      </c>
    </row>
    <row r="16" spans="2:6" ht="18.75" customHeight="1">
      <c r="B16" s="707" t="s">
        <v>687</v>
      </c>
      <c r="C16" s="604">
        <v>6081.5558599999995</v>
      </c>
      <c r="D16" s="604">
        <v>6914.070910000001</v>
      </c>
      <c r="E16" s="605">
        <f t="shared" si="0"/>
        <v>832.5150500000018</v>
      </c>
      <c r="F16" s="708">
        <v>0.1368917870960742</v>
      </c>
    </row>
    <row r="17" spans="2:6" ht="18.75" customHeight="1">
      <c r="B17" s="707" t="s">
        <v>688</v>
      </c>
      <c r="C17" s="604">
        <v>10258.46915</v>
      </c>
      <c r="D17" s="604">
        <v>11589.843530000002</v>
      </c>
      <c r="E17" s="605">
        <f t="shared" si="0"/>
        <v>1331.374380000001</v>
      </c>
      <c r="F17" s="708">
        <v>0.129782949145</v>
      </c>
    </row>
    <row r="18" spans="2:6" ht="18.75" customHeight="1">
      <c r="B18" s="707" t="s">
        <v>689</v>
      </c>
      <c r="C18" s="604">
        <v>7905.551530000001</v>
      </c>
      <c r="D18" s="604">
        <v>8861.79072</v>
      </c>
      <c r="E18" s="605">
        <f t="shared" si="0"/>
        <v>956.2391900000002</v>
      </c>
      <c r="F18" s="708">
        <v>0.12095793523971876</v>
      </c>
    </row>
    <row r="19" spans="2:6" ht="18.75" customHeight="1">
      <c r="B19" s="707" t="s">
        <v>690</v>
      </c>
      <c r="C19" s="604">
        <v>18589.101919999997</v>
      </c>
      <c r="D19" s="604">
        <v>20765.886220000004</v>
      </c>
      <c r="E19" s="605">
        <f t="shared" si="0"/>
        <v>2176.7843000000066</v>
      </c>
      <c r="F19" s="708">
        <v>0.11710002502369443</v>
      </c>
    </row>
    <row r="20" spans="2:6" ht="18.75" customHeight="1">
      <c r="B20" s="707" t="s">
        <v>691</v>
      </c>
      <c r="C20" s="604">
        <v>21277.628239999995</v>
      </c>
      <c r="D20" s="604">
        <v>23752.29936</v>
      </c>
      <c r="E20" s="605">
        <f t="shared" si="0"/>
        <v>2474.6711200000063</v>
      </c>
      <c r="F20" s="708">
        <v>0.11630389872814151</v>
      </c>
    </row>
    <row r="21" spans="2:6" ht="18.75" customHeight="1">
      <c r="B21" s="707" t="s">
        <v>692</v>
      </c>
      <c r="C21" s="604">
        <v>10041.107130000002</v>
      </c>
      <c r="D21" s="604">
        <v>11126.02983</v>
      </c>
      <c r="E21" s="605">
        <f t="shared" si="0"/>
        <v>1084.9226999999973</v>
      </c>
      <c r="F21" s="708">
        <v>0.10804811520818802</v>
      </c>
    </row>
    <row r="22" spans="2:6" ht="18.75" customHeight="1">
      <c r="B22" s="707" t="s">
        <v>693</v>
      </c>
      <c r="C22" s="604">
        <v>7187.064209999999</v>
      </c>
      <c r="D22" s="604">
        <v>7948.78356</v>
      </c>
      <c r="E22" s="605">
        <f t="shared" si="0"/>
        <v>761.7193500000012</v>
      </c>
      <c r="F22" s="708">
        <v>0.10598477037955956</v>
      </c>
    </row>
    <row r="23" spans="2:6" ht="18.75" customHeight="1">
      <c r="B23" s="707" t="s">
        <v>694</v>
      </c>
      <c r="C23" s="604">
        <v>11099.011370000004</v>
      </c>
      <c r="D23" s="604">
        <v>12253.00054</v>
      </c>
      <c r="E23" s="605">
        <f t="shared" si="0"/>
        <v>1153.9891699999953</v>
      </c>
      <c r="F23" s="708">
        <v>0.10397224865623289</v>
      </c>
    </row>
    <row r="24" spans="2:6" ht="18.75" customHeight="1">
      <c r="B24" s="707" t="s">
        <v>695</v>
      </c>
      <c r="C24" s="604">
        <v>11304.729680000002</v>
      </c>
      <c r="D24" s="604">
        <v>12420.27122</v>
      </c>
      <c r="E24" s="605">
        <f t="shared" si="0"/>
        <v>1115.5415399999983</v>
      </c>
      <c r="F24" s="708">
        <v>0.0986791875239248</v>
      </c>
    </row>
    <row r="25" spans="2:6" ht="18.75" customHeight="1">
      <c r="B25" s="707" t="s">
        <v>696</v>
      </c>
      <c r="C25" s="604">
        <v>10592.520599999998</v>
      </c>
      <c r="D25" s="604">
        <v>11625.997350000001</v>
      </c>
      <c r="E25" s="605">
        <f t="shared" si="0"/>
        <v>1033.4767500000034</v>
      </c>
      <c r="F25" s="708">
        <v>0.09756665000019016</v>
      </c>
    </row>
    <row r="26" spans="2:6" ht="18.75" customHeight="1">
      <c r="B26" s="707" t="s">
        <v>697</v>
      </c>
      <c r="C26" s="604">
        <v>6424.7057700000005</v>
      </c>
      <c r="D26" s="604">
        <v>7022.007960000001</v>
      </c>
      <c r="E26" s="605">
        <f t="shared" si="0"/>
        <v>597.3021900000003</v>
      </c>
      <c r="F26" s="708">
        <v>0.09296957890104296</v>
      </c>
    </row>
    <row r="27" spans="2:6" ht="18.75" customHeight="1">
      <c r="B27" s="707" t="s">
        <v>698</v>
      </c>
      <c r="C27" s="604">
        <v>12668.571179999999</v>
      </c>
      <c r="D27" s="604">
        <v>13817.791880000002</v>
      </c>
      <c r="E27" s="605">
        <f t="shared" si="0"/>
        <v>1149.2207000000035</v>
      </c>
      <c r="F27" s="708">
        <v>0.09071431053047951</v>
      </c>
    </row>
    <row r="28" spans="2:6" ht="18.75" customHeight="1">
      <c r="B28" s="707" t="s">
        <v>699</v>
      </c>
      <c r="C28" s="604">
        <v>7757.401209999999</v>
      </c>
      <c r="D28" s="604">
        <v>8429.10087</v>
      </c>
      <c r="E28" s="605">
        <f t="shared" si="0"/>
        <v>671.6996600000011</v>
      </c>
      <c r="F28" s="708">
        <v>0.0865882325557843</v>
      </c>
    </row>
    <row r="29" spans="2:6" ht="18.75" customHeight="1">
      <c r="B29" s="707" t="s">
        <v>700</v>
      </c>
      <c r="C29" s="604">
        <v>13961.805620000001</v>
      </c>
      <c r="D29" s="604">
        <v>15155.04498</v>
      </c>
      <c r="E29" s="605">
        <f t="shared" si="0"/>
        <v>1193.2393599999996</v>
      </c>
      <c r="F29" s="708">
        <v>0.08546454466395859</v>
      </c>
    </row>
    <row r="30" spans="2:6" ht="18.75" customHeight="1">
      <c r="B30" s="707" t="s">
        <v>701</v>
      </c>
      <c r="C30" s="604">
        <v>8908.857909999999</v>
      </c>
      <c r="D30" s="604">
        <v>9557.89328</v>
      </c>
      <c r="E30" s="605">
        <f t="shared" si="0"/>
        <v>649.0353700000014</v>
      </c>
      <c r="F30" s="708">
        <v>0.07285281419422729</v>
      </c>
    </row>
    <row r="31" spans="2:6" ht="18.75" customHeight="1">
      <c r="B31" s="707" t="s">
        <v>702</v>
      </c>
      <c r="C31" s="604">
        <v>3610.158070000001</v>
      </c>
      <c r="D31" s="604">
        <v>3869.4438600000003</v>
      </c>
      <c r="E31" s="605">
        <f t="shared" si="0"/>
        <v>259.28578999999945</v>
      </c>
      <c r="F31" s="708">
        <v>0.0718211737471095</v>
      </c>
    </row>
    <row r="32" spans="2:6" ht="18.75" customHeight="1">
      <c r="B32" s="707" t="s">
        <v>703</v>
      </c>
      <c r="C32" s="604">
        <v>8880.858539999997</v>
      </c>
      <c r="D32" s="604">
        <v>9476.13238</v>
      </c>
      <c r="E32" s="605">
        <f t="shared" si="0"/>
        <v>595.2738400000017</v>
      </c>
      <c r="F32" s="708">
        <v>0.06702886182893786</v>
      </c>
    </row>
    <row r="33" spans="2:6" ht="18.75" customHeight="1">
      <c r="B33" s="707" t="s">
        <v>704</v>
      </c>
      <c r="C33" s="604">
        <v>8854.119480000003</v>
      </c>
      <c r="D33" s="604">
        <v>9405.7044</v>
      </c>
      <c r="E33" s="605">
        <f t="shared" si="0"/>
        <v>551.5849199999975</v>
      </c>
      <c r="F33" s="708">
        <v>0.062296981788639405</v>
      </c>
    </row>
    <row r="34" spans="2:6" ht="18.75" customHeight="1">
      <c r="B34" s="707" t="s">
        <v>705</v>
      </c>
      <c r="C34" s="604">
        <v>9666.852009999999</v>
      </c>
      <c r="D34" s="604">
        <v>10248.110089999998</v>
      </c>
      <c r="E34" s="605">
        <f t="shared" si="0"/>
        <v>581.2580799999996</v>
      </c>
      <c r="F34" s="708">
        <v>0.06012899332675303</v>
      </c>
    </row>
    <row r="35" spans="2:6" ht="18.75" customHeight="1">
      <c r="B35" s="707" t="s">
        <v>706</v>
      </c>
      <c r="C35" s="604">
        <v>5890.9166399999995</v>
      </c>
      <c r="D35" s="604">
        <v>6226.54453</v>
      </c>
      <c r="E35" s="605">
        <f t="shared" si="0"/>
        <v>335.62789000000066</v>
      </c>
      <c r="F35" s="708">
        <v>0.05697379720518336</v>
      </c>
    </row>
    <row r="36" spans="2:6" ht="18.75" customHeight="1">
      <c r="B36" s="707" t="s">
        <v>707</v>
      </c>
      <c r="C36" s="604">
        <v>19782.956009999998</v>
      </c>
      <c r="D36" s="604">
        <v>20759.710030000002</v>
      </c>
      <c r="E36" s="605">
        <f t="shared" si="0"/>
        <v>976.754020000004</v>
      </c>
      <c r="F36" s="708">
        <v>0.049373512204458736</v>
      </c>
    </row>
    <row r="37" spans="2:6" ht="18.75" customHeight="1">
      <c r="B37" s="707" t="s">
        <v>708</v>
      </c>
      <c r="C37" s="604">
        <v>15409.436969999999</v>
      </c>
      <c r="D37" s="604">
        <v>16166.24399</v>
      </c>
      <c r="E37" s="605">
        <f t="shared" si="0"/>
        <v>756.807020000002</v>
      </c>
      <c r="F37" s="708">
        <v>0.049113216886080835</v>
      </c>
    </row>
    <row r="38" spans="2:6" ht="18.75" customHeight="1">
      <c r="B38" s="707" t="s">
        <v>709</v>
      </c>
      <c r="C38" s="604">
        <v>14694.894459999998</v>
      </c>
      <c r="D38" s="604">
        <v>14446.606569999998</v>
      </c>
      <c r="E38" s="605">
        <f t="shared" si="0"/>
        <v>-248.2878899999996</v>
      </c>
      <c r="F38" s="708">
        <v>-0.016896200968019692</v>
      </c>
    </row>
    <row r="39" spans="2:6" ht="18.75" customHeight="1" thickBot="1">
      <c r="B39" s="709" t="s">
        <v>710</v>
      </c>
      <c r="C39" s="606">
        <v>19134.957620000005</v>
      </c>
      <c r="D39" s="606">
        <v>16671.44531</v>
      </c>
      <c r="E39" s="607">
        <f t="shared" si="0"/>
        <v>-2463.5123100000055</v>
      </c>
      <c r="F39" s="710">
        <v>-0.1287440693061752</v>
      </c>
    </row>
    <row r="40" spans="2:9" ht="18.75" customHeight="1" thickBot="1" thickTop="1">
      <c r="B40" s="711" t="s">
        <v>711</v>
      </c>
      <c r="C40" s="705">
        <f>SUM(C4:C39)</f>
        <v>579196.96153</v>
      </c>
      <c r="D40" s="706">
        <f>SUM(D4:D39)</f>
        <v>652999.3776999997</v>
      </c>
      <c r="E40" s="706">
        <f>SUM(E4:E39)</f>
        <v>73802.41617</v>
      </c>
      <c r="F40" s="712">
        <v>0.12742196708878528</v>
      </c>
      <c r="H40" s="704"/>
      <c r="I40" s="704"/>
    </row>
    <row r="41" spans="2:9" ht="18.75" customHeight="1" thickBot="1" thickTop="1">
      <c r="B41" s="713" t="s">
        <v>712</v>
      </c>
      <c r="C41" s="608">
        <v>16122.558130000001</v>
      </c>
      <c r="D41" s="609">
        <v>11078.569629999998</v>
      </c>
      <c r="E41" s="610">
        <f>D41-C41</f>
        <v>-5043.988500000003</v>
      </c>
      <c r="F41" s="714">
        <v>-0.31285286486977615</v>
      </c>
      <c r="H41" s="704"/>
      <c r="I41" s="704"/>
    </row>
    <row r="42" spans="2:9" ht="18.75" customHeight="1" thickTop="1">
      <c r="B42" s="715" t="s">
        <v>713</v>
      </c>
      <c r="C42" s="716">
        <f>SUM(C40:C41)</f>
        <v>595319.51966</v>
      </c>
      <c r="D42" s="717">
        <f>SUM(D40:D41)</f>
        <v>664077.9473299998</v>
      </c>
      <c r="E42" s="717">
        <f>SUM(E40:E41)</f>
        <v>68758.42766999999</v>
      </c>
      <c r="F42" s="718">
        <v>0.11549835911523543</v>
      </c>
      <c r="H42" s="704"/>
      <c r="I42" s="704"/>
    </row>
    <row r="43" spans="14:15" ht="14.25">
      <c r="N43" s="704"/>
      <c r="O43" s="704"/>
    </row>
    <row r="44" spans="9:10" ht="15" customHeight="1">
      <c r="I44" s="704"/>
      <c r="J44" s="704"/>
    </row>
    <row r="45" spans="9:10" ht="14.25">
      <c r="I45" s="704"/>
      <c r="J45" s="704"/>
    </row>
    <row r="46" spans="9:10" ht="14.25">
      <c r="I46" s="704"/>
      <c r="J46" s="704"/>
    </row>
  </sheetData>
  <sheetProtection/>
  <mergeCells count="2">
    <mergeCell ref="B2:B3"/>
    <mergeCell ref="C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E21"/>
  <sheetViews>
    <sheetView zoomScale="70" zoomScaleNormal="70" zoomScalePageLayoutView="0" workbookViewId="0" topLeftCell="A1">
      <selection activeCell="A49" sqref="A49"/>
    </sheetView>
  </sheetViews>
  <sheetFormatPr defaultColWidth="9.140625" defaultRowHeight="12.75"/>
  <cols>
    <col min="1" max="1" width="46.57421875" style="611" customWidth="1"/>
    <col min="2" max="2" width="29.7109375" style="611" customWidth="1"/>
    <col min="3" max="3" width="18.00390625" style="611" customWidth="1"/>
    <col min="4" max="4" width="12.7109375" style="611" bestFit="1" customWidth="1"/>
    <col min="5" max="16384" width="9.140625" style="611" customWidth="1"/>
  </cols>
  <sheetData>
    <row r="1" spans="1:3" ht="33.75" customHeight="1" thickBot="1">
      <c r="A1" s="872" t="s">
        <v>714</v>
      </c>
      <c r="B1" s="873"/>
      <c r="C1" s="873"/>
    </row>
    <row r="2" spans="1:3" ht="31.5" customHeight="1" thickBot="1">
      <c r="A2" s="612" t="s">
        <v>715</v>
      </c>
      <c r="B2" s="613">
        <v>664077.9473299999</v>
      </c>
      <c r="C2" s="614" t="s">
        <v>716</v>
      </c>
    </row>
    <row r="3" spans="1:5" ht="33.75" customHeight="1" thickBot="1">
      <c r="A3" s="615" t="s">
        <v>717</v>
      </c>
      <c r="B3" s="613">
        <v>31200.6793</v>
      </c>
      <c r="C3" s="616">
        <v>0.04698345943491399</v>
      </c>
      <c r="E3" s="617"/>
    </row>
    <row r="4" spans="1:5" ht="21.75" customHeight="1" thickBot="1">
      <c r="A4" s="615" t="s">
        <v>718</v>
      </c>
      <c r="B4" s="613">
        <v>9259.81974</v>
      </c>
      <c r="C4" s="618">
        <v>0.013943874777396462</v>
      </c>
      <c r="E4" s="617"/>
    </row>
    <row r="5" spans="1:5" ht="37.5" customHeight="1" thickBot="1">
      <c r="A5" s="615" t="s">
        <v>719</v>
      </c>
      <c r="B5" s="613">
        <v>4878.67076</v>
      </c>
      <c r="C5" s="618">
        <v>0.0073465333092526935</v>
      </c>
      <c r="E5" s="617"/>
    </row>
    <row r="6" spans="1:5" ht="27" customHeight="1" thickBot="1">
      <c r="A6" s="615" t="s">
        <v>720</v>
      </c>
      <c r="B6" s="613">
        <v>4295.27763</v>
      </c>
      <c r="C6" s="618">
        <v>0.006468032325526916</v>
      </c>
      <c r="E6" s="617"/>
    </row>
    <row r="7" spans="1:5" ht="29.25" customHeight="1" thickBot="1">
      <c r="A7" s="615" t="s">
        <v>721</v>
      </c>
      <c r="B7" s="613">
        <v>361335.3048299999</v>
      </c>
      <c r="C7" s="618">
        <v>0.544115801891614</v>
      </c>
      <c r="E7" s="617"/>
    </row>
    <row r="8" spans="1:5" ht="24.75" customHeight="1" thickBot="1">
      <c r="A8" s="615" t="s">
        <v>722</v>
      </c>
      <c r="B8" s="613">
        <v>2409.8992200000002</v>
      </c>
      <c r="C8" s="618">
        <v>0.0036289402918577122</v>
      </c>
      <c r="E8" s="617"/>
    </row>
    <row r="9" spans="1:5" ht="42.75" customHeight="1" thickBot="1">
      <c r="A9" s="615" t="s">
        <v>723</v>
      </c>
      <c r="B9" s="613">
        <v>12738.40431</v>
      </c>
      <c r="C9" s="618">
        <v>0.0191820920438876</v>
      </c>
      <c r="E9" s="617"/>
    </row>
    <row r="10" spans="1:5" ht="21.75" customHeight="1" thickBot="1">
      <c r="A10" s="615" t="s">
        <v>724</v>
      </c>
      <c r="B10" s="613">
        <v>7788.11373</v>
      </c>
      <c r="C10" s="618">
        <v>0.011727710220333303</v>
      </c>
      <c r="E10" s="617"/>
    </row>
    <row r="11" spans="1:5" ht="13.5" thickBot="1">
      <c r="A11" s="874" t="s">
        <v>725</v>
      </c>
      <c r="B11" s="874"/>
      <c r="C11" s="874"/>
      <c r="E11" s="617"/>
    </row>
    <row r="12" spans="1:3" ht="15" customHeight="1" thickBot="1">
      <c r="A12" s="874" t="s">
        <v>726</v>
      </c>
      <c r="B12" s="874"/>
      <c r="C12" s="874"/>
    </row>
    <row r="13" spans="1:5" ht="30" thickBot="1">
      <c r="A13" s="619" t="s">
        <v>727</v>
      </c>
      <c r="B13" s="613">
        <v>79174.288</v>
      </c>
      <c r="C13" s="616">
        <v>0.11922438972462365</v>
      </c>
      <c r="E13" s="617"/>
    </row>
    <row r="14" spans="1:5" ht="25.5" customHeight="1" thickBot="1">
      <c r="A14" s="619" t="s">
        <v>728</v>
      </c>
      <c r="B14" s="613">
        <v>61726.41445000021</v>
      </c>
      <c r="C14" s="616">
        <v>0.09295055602761423</v>
      </c>
      <c r="E14" s="617"/>
    </row>
    <row r="15" spans="1:5" ht="24" customHeight="1" thickBot="1">
      <c r="A15" s="619" t="s">
        <v>729</v>
      </c>
      <c r="B15" s="613">
        <v>51690.98262999994</v>
      </c>
      <c r="C15" s="616">
        <v>0.07783872787498719</v>
      </c>
      <c r="E15" s="617"/>
    </row>
    <row r="16" spans="1:5" ht="27" thickBot="1">
      <c r="A16" s="620" t="s">
        <v>730</v>
      </c>
      <c r="B16" s="613">
        <v>29958.502959999998</v>
      </c>
      <c r="C16" s="616">
        <v>0.04511293151722856</v>
      </c>
      <c r="E16" s="617"/>
    </row>
    <row r="17" spans="1:5" ht="27" thickBot="1">
      <c r="A17" s="620" t="s">
        <v>731</v>
      </c>
      <c r="B17" s="613">
        <v>7621.5897700000005</v>
      </c>
      <c r="C17" s="616">
        <v>0.012</v>
      </c>
      <c r="E17" s="617"/>
    </row>
    <row r="18" ht="12.75">
      <c r="E18" s="617"/>
    </row>
    <row r="20" spans="1:2" ht="12.75">
      <c r="A20" s="621" t="s">
        <v>732</v>
      </c>
      <c r="B20" s="622" t="s">
        <v>733</v>
      </c>
    </row>
    <row r="21" spans="1:2" ht="12.75">
      <c r="A21" s="611" t="s">
        <v>734</v>
      </c>
      <c r="B21" s="611" t="s">
        <v>735</v>
      </c>
    </row>
  </sheetData>
  <sheetProtection/>
  <mergeCells count="3">
    <mergeCell ref="A1:C1"/>
    <mergeCell ref="A11:C11"/>
    <mergeCell ref="A12:C12"/>
  </mergeCells>
  <printOptions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5:E13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16.140625" style="623" customWidth="1"/>
    <col min="2" max="2" width="16.7109375" style="623" bestFit="1" customWidth="1"/>
    <col min="3" max="3" width="26.8515625" style="623" customWidth="1"/>
    <col min="4" max="4" width="14.421875" style="623" customWidth="1"/>
    <col min="5" max="6" width="9.140625" style="623" customWidth="1"/>
    <col min="7" max="7" width="12.421875" style="623" bestFit="1" customWidth="1"/>
    <col min="8" max="8" width="9.140625" style="623" customWidth="1"/>
    <col min="9" max="9" width="16.28125" style="623" customWidth="1"/>
    <col min="10" max="250" width="9.140625" style="623" customWidth="1"/>
    <col min="251" max="252" width="18.00390625" style="623" customWidth="1"/>
    <col min="253" max="253" width="22.28125" style="623" customWidth="1"/>
    <col min="254" max="254" width="20.140625" style="623" customWidth="1"/>
    <col min="255" max="255" width="17.28125" style="623" customWidth="1"/>
    <col min="256" max="16384" width="9.140625" style="623" customWidth="1"/>
  </cols>
  <sheetData>
    <row r="4" ht="14.25" thickBot="1"/>
    <row r="5" spans="1:5" ht="30.75" customHeight="1" thickBot="1">
      <c r="A5" s="875" t="s">
        <v>736</v>
      </c>
      <c r="B5" s="876"/>
      <c r="C5" s="876"/>
      <c r="D5" s="877"/>
      <c r="E5" s="624"/>
    </row>
    <row r="6" spans="1:5" ht="51.75" customHeight="1" thickBot="1">
      <c r="A6" s="625"/>
      <c r="B6" s="626" t="s">
        <v>737</v>
      </c>
      <c r="C6" s="626" t="s">
        <v>738</v>
      </c>
      <c r="D6" s="626" t="s">
        <v>739</v>
      </c>
      <c r="E6" s="627"/>
    </row>
    <row r="7" spans="1:5" ht="18" customHeight="1" thickBot="1">
      <c r="A7" s="625" t="s">
        <v>740</v>
      </c>
      <c r="B7" s="628">
        <v>16768</v>
      </c>
      <c r="C7" s="628">
        <v>10222.434640137919</v>
      </c>
      <c r="D7" s="628">
        <v>522.4663599999991</v>
      </c>
      <c r="E7" s="629"/>
    </row>
    <row r="8" spans="1:5" ht="21" customHeight="1" thickBot="1">
      <c r="A8" s="625" t="s">
        <v>741</v>
      </c>
      <c r="B8" s="628">
        <v>30980</v>
      </c>
      <c r="C8" s="628">
        <v>19265.51936613857</v>
      </c>
      <c r="D8" s="628">
        <v>1797.4123899999956</v>
      </c>
      <c r="E8" s="629"/>
    </row>
    <row r="9" spans="1:5" ht="20.25" customHeight="1" thickBot="1">
      <c r="A9" s="625" t="s">
        <v>742</v>
      </c>
      <c r="B9" s="628">
        <v>46460</v>
      </c>
      <c r="C9" s="628">
        <v>28246.79939113969</v>
      </c>
      <c r="D9" s="628">
        <v>3971.0566199999853</v>
      </c>
      <c r="E9" s="629"/>
    </row>
    <row r="10" spans="1:4" ht="20.25" customHeight="1" thickBot="1">
      <c r="A10" s="625" t="s">
        <v>743</v>
      </c>
      <c r="B10" s="628">
        <v>58121</v>
      </c>
      <c r="C10" s="628">
        <v>34512.066413139866</v>
      </c>
      <c r="D10" s="628">
        <v>6256.293859999973</v>
      </c>
    </row>
    <row r="11" spans="1:4" ht="22.5" customHeight="1" thickBot="1">
      <c r="A11" s="625" t="s">
        <v>744</v>
      </c>
      <c r="B11" s="628">
        <v>68677</v>
      </c>
      <c r="C11" s="628">
        <v>39825.09146562934</v>
      </c>
      <c r="D11" s="628">
        <v>8313.241729999962</v>
      </c>
    </row>
    <row r="12" spans="1:4" ht="23.25" customHeight="1" thickBot="1">
      <c r="A12" s="625" t="s">
        <v>745</v>
      </c>
      <c r="B12" s="628">
        <v>82520</v>
      </c>
      <c r="C12" s="628">
        <v>50980.12614362957</v>
      </c>
      <c r="D12" s="628">
        <v>10307.722261999954</v>
      </c>
    </row>
    <row r="13" ht="13.5">
      <c r="C13" s="630"/>
    </row>
  </sheetData>
  <sheetProtection/>
  <mergeCells count="1">
    <mergeCell ref="A5:D5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D16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19.140625" style="603" customWidth="1"/>
    <col min="2" max="4" width="17.8515625" style="603" customWidth="1"/>
    <col min="5" max="16384" width="9.140625" style="603" customWidth="1"/>
  </cols>
  <sheetData>
    <row r="1" ht="12.75">
      <c r="D1" s="631"/>
    </row>
    <row r="2" spans="1:4" ht="13.5" thickBot="1">
      <c r="A2" s="632"/>
      <c r="B2" s="632"/>
      <c r="C2" s="632"/>
      <c r="D2" s="632"/>
    </row>
    <row r="3" spans="1:4" ht="25.5" customHeight="1" thickBot="1">
      <c r="A3" s="878" t="s">
        <v>746</v>
      </c>
      <c r="B3" s="879"/>
      <c r="C3" s="879"/>
      <c r="D3" s="880"/>
    </row>
    <row r="4" spans="1:4" ht="71.25" customHeight="1" thickBot="1">
      <c r="A4" s="633" t="s">
        <v>747</v>
      </c>
      <c r="B4" s="634" t="s">
        <v>748</v>
      </c>
      <c r="C4" s="634" t="s">
        <v>749</v>
      </c>
      <c r="D4" s="634" t="s">
        <v>750</v>
      </c>
    </row>
    <row r="5" spans="1:4" ht="19.5" customHeight="1" thickBot="1">
      <c r="A5" s="635">
        <v>41305</v>
      </c>
      <c r="B5" s="636">
        <v>143</v>
      </c>
      <c r="C5" s="636">
        <v>352.9167499999999</v>
      </c>
      <c r="D5" s="636">
        <v>20.808869999999995</v>
      </c>
    </row>
    <row r="6" spans="1:4" ht="19.5" customHeight="1" thickBot="1">
      <c r="A6" s="635">
        <v>41333</v>
      </c>
      <c r="B6" s="636">
        <v>247</v>
      </c>
      <c r="C6" s="636">
        <v>1840.88632</v>
      </c>
      <c r="D6" s="636">
        <v>76.48719000000001</v>
      </c>
    </row>
    <row r="7" spans="1:4" ht="19.5" customHeight="1" thickBot="1">
      <c r="A7" s="635">
        <v>41364</v>
      </c>
      <c r="B7" s="636">
        <v>377</v>
      </c>
      <c r="C7" s="636">
        <v>2071.87147</v>
      </c>
      <c r="D7" s="636">
        <v>166.59764</v>
      </c>
    </row>
    <row r="8" spans="1:4" ht="19.5" customHeight="1" thickBot="1">
      <c r="A8" s="635">
        <v>41394</v>
      </c>
      <c r="B8" s="636">
        <v>491</v>
      </c>
      <c r="C8" s="636">
        <v>2557.6208599999995</v>
      </c>
      <c r="D8" s="636">
        <v>294.72310000000004</v>
      </c>
    </row>
    <row r="9" spans="1:4" ht="19.5" customHeight="1" thickBot="1">
      <c r="A9" s="635">
        <v>41425</v>
      </c>
      <c r="B9" s="636">
        <v>592</v>
      </c>
      <c r="C9" s="636">
        <v>2768.55671</v>
      </c>
      <c r="D9" s="636">
        <v>459.93510000000003</v>
      </c>
    </row>
    <row r="10" spans="1:4" ht="19.5" customHeight="1" thickBot="1">
      <c r="A10" s="635">
        <v>41455</v>
      </c>
      <c r="B10" s="636">
        <v>736</v>
      </c>
      <c r="C10" s="636">
        <v>3164.5297199999995</v>
      </c>
      <c r="D10" s="636">
        <v>649.1825</v>
      </c>
    </row>
    <row r="11" spans="1:4" ht="19.5" customHeight="1">
      <c r="A11"/>
      <c r="B11"/>
      <c r="C11"/>
      <c r="D11"/>
    </row>
    <row r="12" spans="1:4" ht="19.5" customHeight="1">
      <c r="A12"/>
      <c r="B12"/>
      <c r="C12"/>
      <c r="D12"/>
    </row>
    <row r="13" spans="1:4" ht="19.5" customHeight="1">
      <c r="A13"/>
      <c r="B13"/>
      <c r="C13"/>
      <c r="D13"/>
    </row>
    <row r="14" spans="1:4" ht="19.5" customHeight="1">
      <c r="A14"/>
      <c r="B14"/>
      <c r="C14"/>
      <c r="D14"/>
    </row>
    <row r="15" spans="1:4" ht="19.5" customHeight="1">
      <c r="A15"/>
      <c r="B15"/>
      <c r="C15"/>
      <c r="D15"/>
    </row>
    <row r="16" spans="1:4" ht="19.5" customHeight="1">
      <c r="A16"/>
      <c r="B16"/>
      <c r="C16"/>
      <c r="D16"/>
    </row>
    <row r="17" ht="19.5" customHeight="1"/>
    <row r="18" ht="19.5" customHeight="1"/>
  </sheetData>
  <sheetProtection/>
  <mergeCells count="1">
    <mergeCell ref="A3:D3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Socialna poistovna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ba-korsepova_m</dc:creator>
  <cp:keywords/>
  <dc:description/>
  <cp:lastModifiedBy>SP-Admin</cp:lastModifiedBy>
  <cp:lastPrinted>2013-07-18T09:25:07Z</cp:lastPrinted>
  <dcterms:created xsi:type="dcterms:W3CDTF">2007-11-13T07:23:54Z</dcterms:created>
  <dcterms:modified xsi:type="dcterms:W3CDTF">2013-09-04T08:48:45Z</dcterms:modified>
  <cp:category/>
  <cp:version/>
  <cp:contentType/>
  <cp:contentStatus/>
</cp:coreProperties>
</file>