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0425" windowHeight="6045" tabRatio="848" firstSheet="14" activeTab="19"/>
  </bookViews>
  <sheets>
    <sheet name="Súhrnná bilancia" sheetId="1" r:id="rId1"/>
    <sheet name="vývoj príjmov" sheetId="2" r:id="rId2"/>
    <sheet name="Príjmy rozdelenie" sheetId="3" r:id="rId3"/>
    <sheet name="Vývoj pohľadávok" sheetId="4" r:id="rId4"/>
    <sheet name="graf pohľadávky" sheetId="5" r:id="rId5"/>
    <sheet name="Stav pohľ.podľa poboč.(10_12)" sheetId="6" r:id="rId6"/>
    <sheet name="Exekučné návrhy" sheetId="7" r:id="rId7"/>
    <sheet name="Vydané rozhodnutia SK " sheetId="8" r:id="rId8"/>
    <sheet name="Mandátna správa" sheetId="9" r:id="rId9"/>
    <sheet name="Pohľadávky voči  ZZ" sheetId="10" r:id="rId10"/>
    <sheet name="Pohľadávky podľa pobočiek  ZZ" sheetId="11" r:id="rId11"/>
    <sheet name="V po fondoch podrobne " sheetId="12" r:id="rId12"/>
    <sheet name="V delenie mesačne " sheetId="13" r:id="rId13"/>
    <sheet name="P a V hradené štátom" sheetId="14" r:id="rId14"/>
    <sheet name="zostatky a účtoch" sheetId="15" r:id="rId15"/>
    <sheet name="2011 a 2012" sheetId="16" r:id="rId16"/>
    <sheet name="Graf" sheetId="17" r:id="rId17"/>
    <sheet name="SF" sheetId="18" r:id="rId18"/>
    <sheet name="objed.a faktúry október 2012" sheetId="19" r:id="rId19"/>
    <sheet name="600 spolu" sheetId="20" r:id="rId20"/>
    <sheet name="spolu 700" sheetId="21" r:id="rId21"/>
    <sheet name="600 ústredie" sheetId="22" r:id="rId22"/>
    <sheet name="Hárok2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col8">#REF!</definedName>
    <definedName name="__________________col1">#REF!</definedName>
    <definedName name="__________________col2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col1">#REF!</definedName>
    <definedName name="_________________col2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col1">#REF!</definedName>
    <definedName name="________________col2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col1" localSheetId="5">#REF!</definedName>
    <definedName name="_______________col2" localSheetId="5">#REF!</definedName>
    <definedName name="_______________col3" localSheetId="5">#REF!</definedName>
    <definedName name="_______________col4" localSheetId="5">#REF!</definedName>
    <definedName name="_______________col5" localSheetId="5">#REF!</definedName>
    <definedName name="_______________col6" localSheetId="5">#REF!</definedName>
    <definedName name="_______________col7" localSheetId="5">#REF!</definedName>
    <definedName name="_______________col8">#REF!</definedName>
    <definedName name="______________col1">#REF!</definedName>
    <definedName name="______________col2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col1">#REF!</definedName>
    <definedName name="_____________col2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col1">#REF!</definedName>
    <definedName name="____________col2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col1">#REF!</definedName>
    <definedName name="___________col2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col1">#REF!</definedName>
    <definedName name="_________col2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col1">#REF!</definedName>
    <definedName name="________col2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col1">#REF!</definedName>
    <definedName name="_______col2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1">#REF!</definedName>
    <definedName name="_______col8">#REF!</definedName>
    <definedName name="______col1">#REF!</definedName>
    <definedName name="______col2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 localSheetId="5">#REF!</definedName>
    <definedName name="_____col1" localSheetId="11">#REF!</definedName>
    <definedName name="_____col1">#REF!</definedName>
    <definedName name="_____col2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col1">#REF!</definedName>
    <definedName name="____col2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col1">#REF!</definedName>
    <definedName name="___col2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col1">#REF!</definedName>
    <definedName name="__col2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col1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a" localSheetId="4">#REF!</definedName>
    <definedName name="a" localSheetId="5">#REF!</definedName>
    <definedName name="a">#REF!</definedName>
    <definedName name="aa">'[1]Budoucí hodnota - zadání'!#REF!</definedName>
    <definedName name="aaa" localSheetId="5">#REF!</definedName>
    <definedName name="aaa">#REF!</definedName>
    <definedName name="ab">#REF!</definedName>
    <definedName name="bbb">#REF!</definedName>
    <definedName name="BudgetTab" localSheetId="4">#REF!</definedName>
    <definedName name="BudgetTab" localSheetId="5">#REF!</definedName>
    <definedName name="BudgetTab">#REF!</definedName>
    <definedName name="ccc">#REF!</definedName>
    <definedName name="Celk_Zisk" localSheetId="5">'[2]Scénář'!$E$15</definedName>
    <definedName name="Celk_Zisk">'[2]Scénář'!$E$15</definedName>
    <definedName name="CelkZisk" localSheetId="5">#REF!</definedName>
    <definedName name="CelkZisk" localSheetId="11">#REF!</definedName>
    <definedName name="CelkZisk">#REF!</definedName>
    <definedName name="datumK" localSheetId="5">#REF!</definedName>
    <definedName name="datumK" localSheetId="11">#REF!</definedName>
    <definedName name="datumK">#REF!</definedName>
    <definedName name="ehdxjxrf" localSheetId="5">#REF!</definedName>
    <definedName name="ehdxjxrf" localSheetId="11">#REF!</definedName>
    <definedName name="ehdxjxrf">#REF!</definedName>
    <definedName name="Format" localSheetId="4">#REF!</definedName>
    <definedName name="Format" localSheetId="5">#REF!</definedName>
    <definedName name="Format">#REF!</definedName>
    <definedName name="HrubyZisk" localSheetId="5">#REF!</definedName>
    <definedName name="HrubyZisk">#REF!</definedName>
    <definedName name="jún">'[1]Budoucí hodnota - zadání'!#REF!</definedName>
    <definedName name="k">#REF!</definedName>
    <definedName name="mmm">#REF!</definedName>
    <definedName name="_xlnm.Print_Titles" localSheetId="10">'Pohľadávky podľa pobočiek  ZZ'!$2:$3</definedName>
    <definedName name="NZbozi">'[3]Test1'!$B$89:$D$96</definedName>
    <definedName name="obraz" localSheetId="5">#REF!</definedName>
    <definedName name="obraz">#REF!</definedName>
    <definedName name="Opravy" localSheetId="5">#REF!</definedName>
    <definedName name="Opravy" localSheetId="11">#REF!</definedName>
    <definedName name="Opravy">#REF!</definedName>
    <definedName name="Ostatni" localSheetId="5">#REF!</definedName>
    <definedName name="Ostatni">#REF!</definedName>
    <definedName name="PocetNavstev" localSheetId="5">#REF!</definedName>
    <definedName name="PocetNavstev">#REF!</definedName>
    <definedName name="PrijemNaZakaz" localSheetId="5">#REF!</definedName>
    <definedName name="PrijemNaZakaz">#REF!</definedName>
    <definedName name="produkt" localSheetId="4">'[1]Budoucí hodnota - zadání'!#REF!</definedName>
    <definedName name="produkt" localSheetId="5">'[1]Budoucí hodnota - zadání'!#REF!</definedName>
    <definedName name="produkt">'[1]Budoucí hodnota - zadání'!#REF!</definedName>
    <definedName name="produkt22">'[4]Budoucí hodnota - zadání'!#REF!</definedName>
    <definedName name="PRODUKT3">'[4]Budoucí hodnota - zadání'!#REF!</definedName>
    <definedName name="Reklama" localSheetId="5">#REF!</definedName>
    <definedName name="Reklama">#REF!</definedName>
    <definedName name="Revenue" localSheetId="5">#REF!</definedName>
    <definedName name="Revenue" localSheetId="11">#REF!</definedName>
    <definedName name="Revenue">#REF!</definedName>
    <definedName name="TableArea" localSheetId="4">#REF!</definedName>
    <definedName name="TableArea" localSheetId="5">#REF!</definedName>
    <definedName name="TableArea">#REF!</definedName>
    <definedName name="tabulky" localSheetId="5">#REF!</definedName>
    <definedName name="tabulky">#REF!</definedName>
    <definedName name="VydajeNaZakaz" localSheetId="5">#REF!</definedName>
    <definedName name="VydajeNaZakaz">#REF!</definedName>
    <definedName name="Vyplaty" localSheetId="5">#REF!</definedName>
    <definedName name="Vyplaty">#REF!</definedName>
    <definedName name="x">#REF!</definedName>
    <definedName name="Zarizeni" localSheetId="5">#REF!</definedName>
    <definedName name="Zarizeni">#REF!</definedName>
    <definedName name="Zásoby" localSheetId="5">#REF!</definedName>
    <definedName name="Zásoby">#REF!</definedName>
    <definedName name="Zbozi" localSheetId="5">'[5]Test1'!$B$89:$D$96</definedName>
    <definedName name="Zbozi">'[5]Test1'!$B$89:$D$96</definedName>
    <definedName name="ZboziN">'[6]Test1'!$B$89:$D$96</definedName>
    <definedName name="zugskrheiogwe" localSheetId="5">#REF!</definedName>
    <definedName name="zugskrheiogwe">#REF!</definedName>
  </definedNames>
  <calcPr fullCalcOnLoad="1"/>
</workbook>
</file>

<file path=xl/sharedStrings.xml><?xml version="1.0" encoding="utf-8"?>
<sst xmlns="http://schemas.openxmlformats.org/spreadsheetml/2006/main" count="1617" uniqueCount="773">
  <si>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</si>
  <si>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</si>
  <si>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</si>
  <si>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</si>
  <si>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</si>
  <si>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</si>
  <si>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</si>
  <si>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</si>
  <si>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</si>
  <si>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</si>
  <si>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</si>
  <si>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</si>
  <si>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zúčtovanie dávok  § 112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</si>
  <si>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</si>
  <si>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</si>
  <si>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</si>
  <si>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</si>
  <si>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</si>
  <si>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</si>
  <si>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</si>
  <si>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</si>
  <si>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</si>
  <si>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</si>
  <si>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</si>
  <si>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</si>
  <si>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</si>
  <si>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</si>
  <si>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</si>
  <si>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</si>
  <si>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</si>
  <si>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</si>
  <si>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</si>
  <si>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</si>
  <si>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</si>
  <si>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</si>
  <si>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</si>
  <si>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</si>
  <si>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</si>
  <si>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</si>
  <si>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</si>
  <si>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</si>
  <si>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</si>
  <si>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</si>
  <si>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</si>
  <si>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</si>
  <si>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</si>
  <si>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</si>
  <si>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</si>
  <si>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</si>
  <si>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</si>
  <si>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</si>
  <si>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</si>
  <si>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</si>
  <si>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</si>
  <si>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</si>
  <si>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</si>
  <si>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</si>
  <si>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</si>
  <si>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Príjmy Sociálnej poisťovne vrátane príspevkov na SDS</t>
  </si>
  <si>
    <t>Riadok číslo</t>
  </si>
  <si>
    <t>Príjmy spolu s príspevkami na SDS celkom ( bez ŠFA a ŠR)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</si>
  <si>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</si>
  <si>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</si>
  <si>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</si>
  <si>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</si>
  <si>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</si>
  <si>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</si>
  <si>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</si>
  <si>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</si>
  <si>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</si>
  <si>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</si>
  <si>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Ostatné príjmy</t>
  </si>
  <si>
    <t>Príjmy z príspevkov na SDS (EAO)</t>
  </si>
  <si>
    <t>Príjmy z príspevkov na SDS (štát)</t>
  </si>
  <si>
    <t>rezervný fond solidarity</t>
  </si>
  <si>
    <t>Rozdiel stĺ. 5-3</t>
  </si>
  <si>
    <t>Rozdiel stĺ. 5-4</t>
  </si>
  <si>
    <t>% plnenia stĺ. 5/2</t>
  </si>
  <si>
    <t>% plnenia stĺ. 5/3</t>
  </si>
  <si>
    <t>Index stĺ. 5/4</t>
  </si>
  <si>
    <t>Schválený rozpočet na rok 2012</t>
  </si>
  <si>
    <t>Upravený rozpočet na rok 2012</t>
  </si>
  <si>
    <t>Výdavky Sociálnej poisťovne rok 2012</t>
  </si>
  <si>
    <t>Príjmy cez pobočky spolu s SDS (r.č. 1 až 6 a 10)</t>
  </si>
  <si>
    <t xml:space="preserve">Január  </t>
  </si>
  <si>
    <t>Február</t>
  </si>
  <si>
    <t>Marec</t>
  </si>
  <si>
    <t>Apríl</t>
  </si>
  <si>
    <t>Máj</t>
  </si>
  <si>
    <t>Jún</t>
  </si>
  <si>
    <t>Júl</t>
  </si>
  <si>
    <t>Ú č e t</t>
  </si>
  <si>
    <t>Číslo bežného účtu</t>
  </si>
  <si>
    <t xml:space="preserve">                                       Zostatok v tis. Eur</t>
  </si>
  <si>
    <t>v  Štátnej pokladnici</t>
  </si>
  <si>
    <t>Bežný účet</t>
  </si>
  <si>
    <t xml:space="preserve">z toho   Cash pooling </t>
  </si>
  <si>
    <t>Termínovaný vklad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</si>
  <si>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</si>
  <si>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</si>
  <si>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</si>
  <si>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</si>
  <si>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</si>
  <si>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</si>
  <si>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</si>
  <si>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</si>
  <si>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</si>
  <si>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</si>
  <si>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</si>
  <si>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</si>
  <si>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</si>
  <si>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</si>
  <si>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</si>
  <si>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</si>
  <si>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</si>
  <si>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</si>
  <si>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</si>
  <si>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</si>
  <si>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</si>
  <si>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</si>
  <si>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</si>
  <si>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</si>
  <si>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</si>
  <si>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</si>
  <si>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</si>
  <si>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</si>
  <si>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</si>
  <si>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prostr.SP</t>
  </si>
  <si>
    <t>7000164517/8180</t>
  </si>
  <si>
    <t>BÚ-ESF-SP</t>
  </si>
  <si>
    <t>7000293052/8180</t>
  </si>
  <si>
    <t xml:space="preserve">S p o l u   všetky účty </t>
  </si>
  <si>
    <t>v tom :</t>
  </si>
  <si>
    <t>v tis. Eur.</t>
  </si>
  <si>
    <t>rok 2012</t>
  </si>
  <si>
    <t>z  RFS</t>
  </si>
  <si>
    <t>zo ZFNP</t>
  </si>
  <si>
    <t>zo ZFPvN</t>
  </si>
  <si>
    <t>zo ZFÚP</t>
  </si>
  <si>
    <t>zo  ZFGP</t>
  </si>
  <si>
    <t>zo  ZFIP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</si>
  <si>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</si>
  <si>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</si>
  <si>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</si>
  <si>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</si>
  <si>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</si>
  <si>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</si>
  <si>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</si>
  <si>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August</t>
  </si>
  <si>
    <t>September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</si>
  <si>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</si>
  <si>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</si>
  <si>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</si>
  <si>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</si>
  <si>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</si>
  <si>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</si>
  <si>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</si>
  <si>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</si>
  <si>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</si>
  <si>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</si>
  <si>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>Príjmy z poistného a príspevkov na SDS (r.č. 1, 2, 3, 7, 8, 9, 11, 12)</t>
  </si>
  <si>
    <t>Október</t>
  </si>
  <si>
    <t>Január až október  2012</t>
  </si>
  <si>
    <t>Skutočnosť január až október 2011</t>
  </si>
  <si>
    <t>Skutočnosť január až október 2012</t>
  </si>
  <si>
    <t>Prehľad o zostatkoch finančných prostriedkov na bežných účtoch  v Štátnej pokladnici  dňa 31.10.2012</t>
  </si>
  <si>
    <t>Presuny realizované na krytie výplat  dôchodkových dávok v roku 2012 vo výške 730 tis. Eur.</t>
  </si>
  <si>
    <t>Súhrnná bilancia - bez príspevkov na SDS (s vplyvom II. piliera)</t>
  </si>
  <si>
    <t>Skutočnosť za rok 2011</t>
  </si>
  <si>
    <t>Schválený rozpočet na rok 2012 */</t>
  </si>
  <si>
    <t>Upravený rozpočet na rok 2012 **/</t>
  </si>
  <si>
    <t>Očakávaná skutočnosť rok 2012</t>
  </si>
  <si>
    <t>Skutočnosť k 31. 10. 2012</t>
  </si>
  <si>
    <t>% plnenia stĺ. 6/3</t>
  </si>
  <si>
    <t>% plnenia stĺ. 6/5</t>
  </si>
  <si>
    <t>Rozdiel stĺ. 6-5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</si>
  <si>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</si>
  <si>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</si>
  <si>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</si>
  <si>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</si>
  <si>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</si>
  <si>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</si>
  <si>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</si>
  <si>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</si>
  <si>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</si>
  <si>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</si>
  <si>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</si>
  <si>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</si>
  <si>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</si>
  <si>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</si>
  <si>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</si>
  <si>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</si>
  <si>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Sankcie</t>
  </si>
  <si>
    <t>Príjmy z garančného poistenia po uplynutí 60 dní</t>
  </si>
  <si>
    <t>Transfery</t>
  </si>
  <si>
    <t>Výdavky</t>
  </si>
  <si>
    <t>Základné fondy, v tom:</t>
  </si>
  <si>
    <t>Správny fond</t>
  </si>
  <si>
    <t>Tvorba</t>
  </si>
  <si>
    <t>Použitie</t>
  </si>
  <si>
    <t>*/ Údaje  sú schválené uznesením NR SR  č. 755 z 8. decembra  2011</t>
  </si>
  <si>
    <t>**/ Zapracovaný vplyv  zákona  č. 521  z  2.12.2011, ktorým sa mení a dopĺňa zákon č. 461/2003 Z. z. o sociálnom poistení v znení neskorších predpisov</t>
  </si>
  <si>
    <t>Pokuty a penále (vr. zúčt. penále zo správneho fondu)</t>
  </si>
  <si>
    <t>Prehľad o príjmoch a výdavkoch Sociálnej poisťovne na dávky, ktoré hradí štát v roku 2012</t>
  </si>
  <si>
    <t>Kapitola štátneho rozpočtu MPSVR SR</t>
  </si>
  <si>
    <t>Rozpis rozpočtu na január až október 2012</t>
  </si>
  <si>
    <t>Skutočnosť za január až október 2012</t>
  </si>
  <si>
    <t>% plnenia 3/1</t>
  </si>
  <si>
    <t>%plnenia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</si>
  <si>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</si>
  <si>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</si>
  <si>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</si>
  <si>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</si>
  <si>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</si>
  <si>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</si>
  <si>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</si>
  <si>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</si>
  <si>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</si>
  <si>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</si>
  <si>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</si>
  <si>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</si>
  <si>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</si>
  <si>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</si>
  <si>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</si>
  <si>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293o) ods. 6</t>
  </si>
  <si>
    <t>.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</si>
  <si>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</si>
  <si>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</si>
  <si>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</si>
  <si>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invalidi z mladosti podľa §168a</t>
  </si>
  <si>
    <t>ROZDIEL PRÍJMOV A VÝDAVKOV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</si>
  <si>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</si>
  <si>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</si>
  <si>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</si>
  <si>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</si>
  <si>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n/ 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</si>
  <si>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</si>
  <si>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</si>
  <si>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Mesačný vývoj použitia správneho fondu celkom za rok 2011 a 2012</t>
  </si>
  <si>
    <t>v Eur</t>
  </si>
  <si>
    <t>Eur</t>
  </si>
  <si>
    <t>Ukazovatele</t>
  </si>
  <si>
    <t>R O K      2   0  1  1</t>
  </si>
  <si>
    <t>Rozpočet</t>
  </si>
  <si>
    <t xml:space="preserve"> S K U T O Č N O S Ť</t>
  </si>
  <si>
    <t>Január</t>
  </si>
  <si>
    <t>November</t>
  </si>
  <si>
    <t>December</t>
  </si>
  <si>
    <t xml:space="preserve"> Správny fond celkom</t>
  </si>
  <si>
    <t>neúplné</t>
  </si>
  <si>
    <t>R O K      2   0  1  2</t>
  </si>
  <si>
    <t>Vyhodnotenie plnenia rozpisu rozpočtu správneho fondu Sociálnej poisťovne za obdobie január až október  2012</t>
  </si>
  <si>
    <t>Org. útvary SP</t>
  </si>
  <si>
    <t>Spotr. nákupy</t>
  </si>
  <si>
    <t>Služby</t>
  </si>
  <si>
    <t>Osobné náklady</t>
  </si>
  <si>
    <t>Dane a poplatky</t>
  </si>
  <si>
    <t>Ostat. náklady</t>
  </si>
  <si>
    <t xml:space="preserve"> Bežné výdavky</t>
  </si>
  <si>
    <t>Kapit. výdavky</t>
  </si>
  <si>
    <t>SF SPOLU</t>
  </si>
  <si>
    <t xml:space="preserve">  Ústredie SP (132)</t>
  </si>
  <si>
    <t xml:space="preserve">  Rozpis rozpočtu 2012</t>
  </si>
  <si>
    <t xml:space="preserve">  Rozpis rozpočtu 1.-10.  </t>
  </si>
  <si>
    <t xml:space="preserve">  Skutočnosť</t>
  </si>
  <si>
    <t xml:space="preserve">  % Plnenia z RR 2012</t>
  </si>
  <si>
    <t xml:space="preserve">  % Plnenia RR 1.-10.   </t>
  </si>
  <si>
    <t xml:space="preserve">  Pol. objekt Nevädzová (134)</t>
  </si>
  <si>
    <t xml:space="preserve">  DaRZ Staré Hory(136)</t>
  </si>
  <si>
    <t xml:space="preserve">  DaRZ Pav. Lehota(137)</t>
  </si>
  <si>
    <t xml:space="preserve">  Dozorná rada (133)</t>
  </si>
  <si>
    <t xml:space="preserve">  ÚSTREDIE SPOLU</t>
  </si>
  <si>
    <t xml:space="preserve">  Pobočky SP (132)</t>
  </si>
  <si>
    <t xml:space="preserve"> SPRÁVNY FOND SPOLU</t>
  </si>
  <si>
    <t>Objednávky a nezaplatené faktúry za celú Sociálnu poisťovňu k 12. novembru 2012</t>
  </si>
  <si>
    <t>Euro</t>
  </si>
  <si>
    <t>Ukazovatel</t>
  </si>
  <si>
    <t>Rozpis</t>
  </si>
  <si>
    <t>Objednávky</t>
  </si>
  <si>
    <t>Faktúry</t>
  </si>
  <si>
    <t>Skutočnosť</t>
  </si>
  <si>
    <t>Rozdiel</t>
  </si>
  <si>
    <t>rozpočtu</t>
  </si>
  <si>
    <t>v systéme</t>
  </si>
  <si>
    <t>došlé v SAPe</t>
  </si>
  <si>
    <t>k 12. novembru</t>
  </si>
  <si>
    <t>bez objednávok</t>
  </si>
  <si>
    <t>vrátane</t>
  </si>
  <si>
    <t>(stl.1 minus stl.6)</t>
  </si>
  <si>
    <t>na rok 2012</t>
  </si>
  <si>
    <t>SAP(modul MM)</t>
  </si>
  <si>
    <t>objednávok</t>
  </si>
  <si>
    <t>Vyhodnotenie plnenia rozpisu rozpočtu bežných výdavkov (nákladov) správneho fondu Sociálnej poisťovne za obdobie január až október 2012</t>
  </si>
  <si>
    <t>v štruktúre funkčnej a ekonomickej klasifikácie</t>
  </si>
  <si>
    <t xml:space="preserve">Funkčná </t>
  </si>
  <si>
    <t>Ekonomická klasifikácia</t>
  </si>
  <si>
    <t>Text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</si>
  <si>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</si>
  <si>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</si>
  <si>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</si>
  <si>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</si>
  <si>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</si>
  <si>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</si>
  <si>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</si>
  <si>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na obdobie január</t>
  </si>
  <si>
    <t>za mesiac</t>
  </si>
  <si>
    <t>za obdobie</t>
  </si>
  <si>
    <t>plnenia</t>
  </si>
  <si>
    <t>oddiel/skupina/</t>
  </si>
  <si>
    <t>kategória</t>
  </si>
  <si>
    <t>ložka</t>
  </si>
  <si>
    <t>až október 2012</t>
  </si>
  <si>
    <t xml:space="preserve"> október 2012</t>
  </si>
  <si>
    <t>január až</t>
  </si>
  <si>
    <t>(4 : 1)</t>
  </si>
  <si>
    <t>(4 : 2)</t>
  </si>
  <si>
    <t>trieda/podtrieda</t>
  </si>
  <si>
    <t>b</t>
  </si>
  <si>
    <t>c</t>
  </si>
  <si>
    <t>d</t>
  </si>
  <si>
    <t>e</t>
  </si>
  <si>
    <t>f</t>
  </si>
  <si>
    <t>10.9.0.3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</si>
  <si>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</si>
  <si>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</si>
  <si>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</si>
  <si>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</si>
  <si>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</si>
  <si>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</si>
  <si>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</si>
  <si>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</si>
  <si>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</si>
  <si>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</si>
  <si>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</si>
  <si>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</si>
  <si>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</si>
  <si>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</si>
  <si>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</si>
  <si>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</si>
  <si>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</si>
  <si>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</si>
  <si>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</si>
  <si>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</si>
  <si>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</si>
  <si>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</si>
  <si>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</si>
  <si>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</si>
  <si>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</si>
  <si>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</si>
  <si>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</si>
  <si>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</si>
  <si>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</si>
  <si>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</si>
  <si>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</si>
  <si>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</si>
  <si>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</si>
  <si>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</si>
  <si>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</si>
  <si>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</si>
  <si>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</si>
  <si>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</si>
  <si>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</si>
  <si>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</si>
  <si>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</si>
  <si>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</si>
  <si>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</si>
  <si>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</si>
  <si>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</si>
  <si>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</si>
  <si>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</si>
  <si>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</si>
  <si>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</si>
  <si>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</si>
  <si>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</si>
  <si>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</si>
  <si>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</si>
  <si>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</si>
  <si>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</si>
  <si>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</si>
  <si>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</si>
  <si>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</si>
  <si>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</si>
  <si>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</si>
  <si>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</si>
  <si>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</si>
  <si>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</si>
  <si>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</si>
  <si>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</si>
  <si>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</si>
  <si>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</si>
  <si>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</si>
  <si>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</si>
  <si>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</si>
  <si>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</si>
  <si>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</si>
  <si>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</si>
  <si>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</si>
  <si>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</si>
  <si>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</si>
  <si>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</si>
  <si>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</si>
  <si>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</si>
  <si>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</si>
  <si>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</si>
  <si>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</si>
  <si>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</si>
  <si>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</si>
  <si>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</si>
  <si>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</si>
  <si>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</si>
  <si>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</si>
  <si>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</si>
  <si>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</si>
  <si>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</si>
  <si>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</si>
  <si>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</si>
  <si>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 xml:space="preserve">  Zmluvy o nájme veci s právom kúpy prenajatej veci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</si>
  <si>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</si>
  <si>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</si>
  <si>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</si>
  <si>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</si>
  <si>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</si>
  <si>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</si>
  <si>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</si>
  <si>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</si>
  <si>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</si>
  <si>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</si>
  <si>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</si>
  <si>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</si>
  <si>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</si>
  <si>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</si>
  <si>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</si>
  <si>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</si>
  <si>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</si>
  <si>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</si>
  <si>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</si>
  <si>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</si>
  <si>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</si>
  <si>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</si>
  <si>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</si>
  <si>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</si>
  <si>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</si>
  <si>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</si>
  <si>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</si>
  <si>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</si>
  <si>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</si>
  <si>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</si>
  <si>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</si>
  <si>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</si>
  <si>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</si>
  <si>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</si>
  <si>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</si>
  <si>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</si>
  <si>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</si>
  <si>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</si>
  <si>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</si>
  <si>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</si>
  <si>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</si>
  <si>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</si>
  <si>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</si>
  <si>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</si>
  <si>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</si>
  <si>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</si>
  <si>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</si>
  <si>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</si>
  <si>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</si>
  <si>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</si>
  <si>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</si>
  <si>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</si>
  <si>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</si>
  <si>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</si>
  <si>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</si>
  <si>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</si>
  <si>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rozpisu rozpočtu kapitálových výdavkov (nákladov) správneho fondu Sociálnej poisťovne za obdobie január až október 2012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</si>
  <si>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</si>
  <si>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</si>
  <si>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</si>
  <si>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</si>
  <si>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</si>
  <si>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</si>
  <si>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</si>
  <si>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</si>
  <si>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</si>
  <si>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</si>
  <si>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</si>
  <si>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</si>
  <si>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</si>
  <si>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</si>
  <si>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</si>
  <si>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</si>
  <si>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</si>
  <si>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</si>
  <si>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</si>
  <si>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</si>
  <si>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</si>
  <si>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</si>
  <si>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</si>
  <si>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</si>
  <si>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</si>
  <si>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</si>
  <si>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</si>
  <si>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</si>
  <si>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</si>
  <si>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</si>
  <si>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</si>
  <si>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</si>
  <si>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</si>
  <si>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</si>
  <si>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</si>
  <si>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</si>
  <si>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</si>
  <si>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</si>
  <si>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rozpisu rozpočtu bežných výdavkov (nákladov) správneho fondu Sociálnej poisťovne ústredia za obdobie január až október 2012</t>
  </si>
  <si>
    <t>637023</t>
  </si>
  <si>
    <t xml:space="preserve"> Kolkové známky</t>
  </si>
  <si>
    <t>637033</t>
  </si>
  <si>
    <t xml:space="preserve"> Zálohy na projekty Európskej únie</t>
  </si>
  <si>
    <t>Vývoj pohľadávok Sociálnej poisťovne podľa druhov a podľa fondov mesačne v roku 2012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</si>
  <si>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</si>
  <si>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</si>
  <si>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</si>
  <si>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</si>
  <si>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</si>
  <si>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</si>
  <si>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</si>
  <si>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</si>
  <si>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</si>
  <si>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</si>
  <si>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2011</t>
  </si>
  <si>
    <t>31. januáru 2012</t>
  </si>
  <si>
    <t>29. februáru 2012</t>
  </si>
  <si>
    <t>31. marcu 2012</t>
  </si>
  <si>
    <t>30. aprílu 2012</t>
  </si>
  <si>
    <t>31. máju 2012</t>
  </si>
  <si>
    <t>30. júnu 2012</t>
  </si>
  <si>
    <t>31. júlu 2012</t>
  </si>
  <si>
    <t>31. augustu 2012</t>
  </si>
  <si>
    <t>30. septembru 2012</t>
  </si>
  <si>
    <t>31. októbru 2012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</si>
  <si>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</si>
  <si>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</si>
  <si>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</si>
  <si>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</si>
  <si>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</si>
  <si>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</si>
  <si>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</si>
  <si>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</si>
  <si>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</si>
  <si>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</si>
  <si>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</si>
  <si>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</si>
  <si>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>k 31. decembru 2011</t>
  </si>
  <si>
    <t>k 31.januáru 2012</t>
  </si>
  <si>
    <t>k 29. februáru 2012</t>
  </si>
  <si>
    <t>k 31. marcu 2012</t>
  </si>
  <si>
    <t>k 30. aprílu 2012</t>
  </si>
  <si>
    <t>k 31. máju 2012</t>
  </si>
  <si>
    <t>k 30. júnu 2012</t>
  </si>
  <si>
    <t>k 31. júlu 2012</t>
  </si>
  <si>
    <t>k 31. augustu 2012</t>
  </si>
  <si>
    <t>k 30. septembru 2012</t>
  </si>
  <si>
    <t>k 31. októbru 2012</t>
  </si>
  <si>
    <t>Pobočka</t>
  </si>
  <si>
    <t>Pohľadávky celkom ( účet 316 ) v tis. Eur</t>
  </si>
  <si>
    <t>stav k 31_12_2011</t>
  </si>
  <si>
    <t>stav k 31_10_2012</t>
  </si>
  <si>
    <t>nárast (+); pokles (-)</t>
  </si>
  <si>
    <t>zníženie (-), nárast (+) pohľadávok oproti stavu k 31_12_2011 o...%</t>
  </si>
  <si>
    <t>Dolný Kubín</t>
  </si>
  <si>
    <t>Trnava</t>
  </si>
  <si>
    <t>Bratislava</t>
  </si>
  <si>
    <t>Banská Bystrica</t>
  </si>
  <si>
    <t>Považská Bystrica</t>
  </si>
  <si>
    <t>Stará Ľubovňa</t>
  </si>
  <si>
    <t>Prievidza</t>
  </si>
  <si>
    <t>Vranov nad Topľou</t>
  </si>
  <si>
    <t>Žilina</t>
  </si>
  <si>
    <t>Spišská Nová Ves</t>
  </si>
  <si>
    <t>Rožňava</t>
  </si>
  <si>
    <t>Čadca</t>
  </si>
  <si>
    <t>Prešov</t>
  </si>
  <si>
    <t>Nitra</t>
  </si>
  <si>
    <t>Senica</t>
  </si>
  <si>
    <t>Poprad</t>
  </si>
  <si>
    <t>Liptovský Mikuláš</t>
  </si>
  <si>
    <t>Komárno</t>
  </si>
  <si>
    <t>Galanta</t>
  </si>
  <si>
    <t>Nové Zámky</t>
  </si>
  <si>
    <t>Topoľčany</t>
  </si>
  <si>
    <t>Košice</t>
  </si>
  <si>
    <t>Trebišov</t>
  </si>
  <si>
    <t>Dunajská Streda</t>
  </si>
  <si>
    <t>Veľký Krtíš</t>
  </si>
  <si>
    <t>Žiar nad Hronom</t>
  </si>
  <si>
    <t>Levice</t>
  </si>
  <si>
    <t>Zvolen</t>
  </si>
  <si>
    <t>Bardejov</t>
  </si>
  <si>
    <t>Michalovce</t>
  </si>
  <si>
    <t>Rimavská Sobota</t>
  </si>
  <si>
    <t>Humenné</t>
  </si>
  <si>
    <t>Lučenec</t>
  </si>
  <si>
    <t>Martin</t>
  </si>
  <si>
    <t>Svidník</t>
  </si>
  <si>
    <t>Trenčín</t>
  </si>
  <si>
    <t>SP pobočky</t>
  </si>
  <si>
    <t xml:space="preserve">Ústredie </t>
  </si>
  <si>
    <t>SP spolu</t>
  </si>
  <si>
    <t>stav k</t>
  </si>
  <si>
    <t>počet rozhodnutí</t>
  </si>
  <si>
    <t>výška vymáhanej pohľadávky v exekučnom konaní v tis. Eur</t>
  </si>
  <si>
    <t>úhrady v tis. Eur</t>
  </si>
  <si>
    <t xml:space="preserve">Vydané rozhodnutia o povolení splátok dlžných súm v roku 2012 </t>
  </si>
  <si>
    <t>počet povolených splátkových kalendárov</t>
  </si>
  <si>
    <t>suma  na ktorú boli vydané rozhodnutia o povolení splátok dlžných súm                                     (tis. Eur)</t>
  </si>
  <si>
    <t>Celková vymožená suma    (tis. Eur)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</si>
  <si>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</si>
  <si>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2012 do 31. 10. 2012</t>
  </si>
  <si>
    <t>spolu prevedené     (suma tis. EUR)</t>
  </si>
  <si>
    <t>spolu akceptované  (suma tis. EUR)</t>
  </si>
  <si>
    <t>sumárny prehľad rok 2012</t>
  </si>
  <si>
    <t>prevedené pohľadávky do MS v roku 2012 a akceptované úhrady ku konkrétnym sumárnym zoznamom v roku 2012</t>
  </si>
  <si>
    <t>sumárny zoznam č.</t>
  </si>
  <si>
    <t>spolu</t>
  </si>
  <si>
    <t>012012</t>
  </si>
  <si>
    <t>022012</t>
  </si>
  <si>
    <t>032012</t>
  </si>
  <si>
    <t>042012</t>
  </si>
  <si>
    <t>052012</t>
  </si>
  <si>
    <t>prevedené</t>
  </si>
  <si>
    <t>počet</t>
  </si>
  <si>
    <t>suma tis. EUR</t>
  </si>
  <si>
    <t>akceptované</t>
  </si>
  <si>
    <t>prehľad rok 2012 po sumárnych zoznamoch</t>
  </si>
  <si>
    <t>Stav pohľadávok  podľa pobočiek Sociálnej poisťovne a zdravotníckych zariadení k 31. októbru 2012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</si>
  <si>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</si>
  <si>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</si>
  <si>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</si>
  <si>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</si>
  <si>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30. septembru 2012</t>
  </si>
  <si>
    <t>Pohľadávka na                     poistnom                                k 31. októbru 2012</t>
  </si>
  <si>
    <t>Rozdiel pohľadávky na                              poistnom                         10_ 2012 - 9_2012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</si>
  <si>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</si>
  <si>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</si>
  <si>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</si>
  <si>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</si>
  <si>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</si>
  <si>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</si>
  <si>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Fakultná nemocnica Trnava</t>
  </si>
  <si>
    <t>00610381</t>
  </si>
  <si>
    <t>Východoslovenský ústav srdcových a cievnych chorôb, a.s., Košice</t>
  </si>
  <si>
    <t>36601284</t>
  </si>
  <si>
    <t>Národná transfúzna služba SR, Bratislava</t>
  </si>
  <si>
    <t>V</t>
  </si>
  <si>
    <t>Kysucká nemocnica s poliklinikou Čadca</t>
  </si>
  <si>
    <t>Dolnooravská nemocnica s poliklinikou MUDr. L. N. Jégého Dolný Kubín</t>
  </si>
  <si>
    <t>00634905</t>
  </si>
  <si>
    <t>Nemocnica s poliklinikou Dunajská Streda</t>
  </si>
  <si>
    <t>Nemocnica s poliklinikou Sv. Lukáša Galanta</t>
  </si>
  <si>
    <t>00610291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</si>
  <si>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</si>
  <si>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</si>
  <si>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</si>
  <si>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</si>
  <si>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Skalica</t>
  </si>
  <si>
    <t>00610712</t>
  </si>
  <si>
    <t>Nemocnica s poliklinikou Myjava</t>
  </si>
  <si>
    <t>00610721</t>
  </si>
  <si>
    <t>Nemocnica s poliklinikou Trebišov a.s.</t>
  </si>
  <si>
    <t>Mestská nemocnica Prof. MUDr. Rudolfa Korca, DrSc. Zlaté Moravce</t>
  </si>
  <si>
    <t>Sanatórium Tatranská Kotlina n.o.</t>
  </si>
  <si>
    <t>Nemocnica s poliklinikou Ilava, n.o.</t>
  </si>
  <si>
    <t>36119385</t>
  </si>
  <si>
    <t>Všeobecná nemocnica s poliklinikou, n.o., Veľký Krtíš</t>
  </si>
  <si>
    <t>Nemocnica s poliklinikou, n.o. Revúca (prevzaté od Revúckej medicínsko-humanitnej, n.o., Revúca, IČO: 37954032)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</si>
  <si>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</si>
  <si>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</si>
  <si>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</si>
  <si>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</si>
  <si>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</si>
  <si>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</si>
  <si>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</si>
  <si>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</si>
  <si>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</si>
  <si>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</si>
  <si>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</si>
  <si>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</si>
  <si>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</si>
  <si>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</si>
  <si>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</si>
  <si>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 xml:space="preserve">Stav pohľadávok (v tis. EUR) podľa pobočiek Sociálnej poisťovne a zdravotníckych zariadení k 31. októbru 2012 </t>
  </si>
  <si>
    <t>Typ ZZ</t>
  </si>
  <si>
    <t>Forma ZZ (S/V)</t>
  </si>
  <si>
    <t>Platenie bežného poistného</t>
  </si>
  <si>
    <t>Pohľadávka na poistnom k 31.10.2012</t>
  </si>
  <si>
    <t>Spôsob zabezpečenia pohľadávky</t>
  </si>
  <si>
    <t>Dátum zriadenia záložného práva</t>
  </si>
  <si>
    <t>Suma na ktorú bolo záložné právo zriadené</t>
  </si>
  <si>
    <t>vyhodnotenie generálneho pardonu 2008</t>
  </si>
  <si>
    <t>zaplatené poistné v súvislosti s oddlžením</t>
  </si>
  <si>
    <t>novopredpí- sané penále</t>
  </si>
  <si>
    <t>celkom odpustené penále v rámci GP</t>
  </si>
  <si>
    <t>dátum posúdenia splnenia podmienky pre GP</t>
  </si>
  <si>
    <t>zaplatené dlžné poistné v súvislosti GP</t>
  </si>
  <si>
    <t>C</t>
  </si>
  <si>
    <t>Nemocnica s poliklinikou Sv. Jakuba, n.o., Bardejov</t>
  </si>
  <si>
    <t>A</t>
  </si>
  <si>
    <t>Psychiatrická nemocnica P. Pinela, Pezinok</t>
  </si>
  <si>
    <t>Hornooravská nemocnica s poliklinikou Trstená</t>
  </si>
  <si>
    <t>00634891</t>
  </si>
  <si>
    <t>Oravská poliklinika Námestovo</t>
  </si>
  <si>
    <t>00634875</t>
  </si>
  <si>
    <t>ex. zál. právo</t>
  </si>
  <si>
    <t>Nemocnica s poliklinikou Sv. Lukáša Galanta, a.s.</t>
  </si>
  <si>
    <t>Nemocnica s poliklinikou A. Leňa Humenné</t>
  </si>
  <si>
    <t>00610658</t>
  </si>
  <si>
    <t>X</t>
  </si>
  <si>
    <t>Mestská poliklinika Hurbanovo</t>
  </si>
  <si>
    <t>17335647</t>
  </si>
  <si>
    <t>Univerzitná nemocnica L. Pasteura, Košice</t>
  </si>
  <si>
    <t>00606707</t>
  </si>
  <si>
    <t>Záchranná služba Košice</t>
  </si>
  <si>
    <t>00606731</t>
  </si>
  <si>
    <t>Nemocnica s poliklinikou Želiezovce</t>
  </si>
  <si>
    <t>00610283</t>
  </si>
  <si>
    <t>Mesto Šahy (prevzaté od NsP Šahy, IČO: 00610275)</t>
  </si>
  <si>
    <t>00307513</t>
  </si>
  <si>
    <t>Psychiatrická nemocnica Hronovce</t>
  </si>
  <si>
    <t>00607266</t>
  </si>
  <si>
    <t>Univerzitná nemocnica Martin</t>
  </si>
  <si>
    <t>00365327</t>
  </si>
  <si>
    <t>Nemocnica s poliklinikou Štefana Kukuru v Michalovciach, n.o.</t>
  </si>
  <si>
    <t>Psychiatrická nemocnica Michalovce, n.o.</t>
  </si>
  <si>
    <t>Fakultná nemocnica Nitra</t>
  </si>
  <si>
    <t>Mestská poliklinika Šurany</t>
  </si>
  <si>
    <t>Poliklinika Štúrovo</t>
  </si>
  <si>
    <t>N</t>
  </si>
  <si>
    <t>zmluvné záložné právo</t>
  </si>
  <si>
    <t>Fakultná nemocnica s poliklinikou J. A. Reimana Prešov</t>
  </si>
  <si>
    <t>00610577</t>
  </si>
  <si>
    <t>Nemocnica s poliklinikou Rimavská Sobota</t>
  </si>
  <si>
    <t>00610615</t>
  </si>
  <si>
    <t>Nemocnica s poliklinikou Hnúšťa</t>
  </si>
  <si>
    <t>00610631</t>
  </si>
  <si>
    <t xml:space="preserve">Nemocnica s poliklinikou sv. Barbory Rožňava, a. s.                                                                                                                                                                                         </t>
  </si>
  <si>
    <t>Psychiatrická liečebňa Samuela Bluma Plešivec</t>
  </si>
  <si>
    <t>Poliklinika Tornaľa</t>
  </si>
  <si>
    <t>00610640</t>
  </si>
  <si>
    <t xml:space="preserve">Odborný liečebný ústav psychiatrický, n.o. Predná Hora </t>
  </si>
  <si>
    <t>37954920</t>
  </si>
  <si>
    <t>Nemocnica s poliklinikou, Spišská Nová Ves</t>
  </si>
  <si>
    <t>00610534</t>
  </si>
  <si>
    <t>Ľubovnianska nemocnica, n.o., Stará Ľubovňa</t>
  </si>
  <si>
    <t>Nemocnica s poliklinikou Trebišov</t>
  </si>
  <si>
    <t>Fakultná nemocnica Trenčín</t>
  </si>
  <si>
    <t>00610470</t>
  </si>
  <si>
    <t>Nemocnica A. Wintera n.o. Piešťany</t>
  </si>
  <si>
    <t>Vranovská nemocnica, n.o., Vranov nad Topľou</t>
  </si>
  <si>
    <t>Regionálna nemocnica Banská Štiavnica, n.o.</t>
  </si>
  <si>
    <t>Detská ozdravovňa, Kremnické Bane</t>
  </si>
  <si>
    <t>Psychiatrická nemocnica prof. Matulaya, Kremnica</t>
  </si>
  <si>
    <t>00606987</t>
  </si>
  <si>
    <t>Názov, sídlo</t>
  </si>
  <si>
    <t>Správa záväzkov a pohľadávok, Nitra (prevzaté od Nemocnice s poliklinikou Levice, IČO: 00610267)</t>
  </si>
  <si>
    <t>Správa záväzkov a pohľadávok, Košice (prevzaté od Nemocnice s poliklinikou Š.Kukuru Michalovce, IČO:17335663)</t>
  </si>
  <si>
    <t>Správa záväzkov a pohľadávok, Košice (prevzaté od Nemocnicu s poliklinikou svätej Barbory, Rožňava, IČO: 17335922)</t>
  </si>
  <si>
    <t>- platí</t>
  </si>
  <si>
    <t>- čiastočne (za zamestnancov)</t>
  </si>
  <si>
    <t>- neplatí</t>
  </si>
  <si>
    <t>- ukončená registrácia</t>
  </si>
  <si>
    <t>Exekúcie v roku 2012</t>
  </si>
  <si>
    <t xml:space="preserve">Zúčtov. poist.  r. 1994 </t>
  </si>
  <si>
    <t>Upravený časový rozpis rozpočtu  na január až október  2012</t>
  </si>
  <si>
    <t>Upravený časový rozpis  rozpočtu na január až  október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</si>
</sst>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S_k_-;\-* #,##0\ _S_k_-;_-* &quot;-&quot;\ _S_k_-;_-@_-"/>
    <numFmt numFmtId="165" formatCode="_-* #,##0.00\ &quot;Sk&quot;_-;\-* #,##0.00\ &quot;Sk&quot;_-;_-* &quot;-&quot;??\ &quot;Sk&quot;_-;_-@_-"/>
    <numFmt numFmtId="166" formatCode="_-* #,##0.00\ _S_k_-;\-* #,##0.00\ _S_k_-;_-* &quot;-&quot;??\ _S_k_-;_-@_-"/>
    <numFmt numFmtId="167" formatCode="&quot;$&quot;#,##0;[Red]\-&quot;$&quot;#,##0"/>
    <numFmt numFmtId="168" formatCode="m\o\n\th\ d\,\ \y\y\y\y"/>
    <numFmt numFmtId="169" formatCode=";;"/>
    <numFmt numFmtId="170" formatCode="_-* #,##0.00\ [$€-1]_-;\-* #,##0.00\ [$€-1]_-;_-* &quot;-&quot;??\ [$€-1]_-"/>
    <numFmt numFmtId="171" formatCode="#,##0\ _S_k"/>
    <numFmt numFmtId="172" formatCode="#,##0.00_ ;\-#,##0.00\ "/>
    <numFmt numFmtId="173" formatCode="#,##0;#,##0;&quot; &quot;"/>
    <numFmt numFmtId="174" formatCode="#,##0.00;#,##0.00;&quot; &quot;"/>
    <numFmt numFmtId="175" formatCode="#,##0.0000"/>
    <numFmt numFmtId="176" formatCode="#,##0.00_ ;[Red]\-#,##0.00\ 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sz val="1"/>
      <color indexed="8"/>
      <name val="Courier"/>
      <family val="3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 CE"/>
      <family val="2"/>
    </font>
    <font>
      <sz val="11"/>
      <color indexed="60"/>
      <name val="Calibri"/>
      <family val="2"/>
    </font>
    <font>
      <sz val="12"/>
      <name val="Arial CE"/>
      <family val="0"/>
    </font>
    <font>
      <sz val="11"/>
      <color indexed="52"/>
      <name val="Calibri"/>
      <family val="2"/>
    </font>
    <font>
      <sz val="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u val="single"/>
      <sz val="24"/>
      <name val="Times New Roman CE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 CE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0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4"/>
      <color indexed="53"/>
      <name val="Arial"/>
      <family val="2"/>
    </font>
    <font>
      <b/>
      <sz val="12"/>
      <name val="Arial"/>
      <family val="2"/>
    </font>
    <font>
      <sz val="10"/>
      <name val="Courier"/>
      <family val="1"/>
    </font>
    <font>
      <b/>
      <sz val="18"/>
      <name val="Arial CE"/>
      <family val="0"/>
    </font>
    <font>
      <sz val="14"/>
      <name val="Arial CE"/>
      <family val="2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sz val="28"/>
      <color indexed="8"/>
      <name val="Arial"/>
      <family val="0"/>
    </font>
    <font>
      <b/>
      <sz val="16"/>
      <color indexed="12"/>
      <name val="Arial"/>
      <family val="0"/>
    </font>
    <font>
      <b/>
      <sz val="16"/>
      <color indexed="17"/>
      <name val="Arial"/>
      <family val="0"/>
    </font>
    <font>
      <b/>
      <sz val="16"/>
      <color indexed="16"/>
      <name val="Arial"/>
      <family val="0"/>
    </font>
    <font>
      <b/>
      <sz val="16"/>
      <color indexed="10"/>
      <name val="Arial"/>
      <family val="0"/>
    </font>
    <font>
      <b/>
      <sz val="16"/>
      <color indexed="54"/>
      <name val="Arial"/>
      <family val="0"/>
    </font>
    <font>
      <sz val="11.75"/>
      <color indexed="8"/>
      <name val="Arial"/>
      <family val="0"/>
    </font>
    <font>
      <sz val="10.75"/>
      <color indexed="8"/>
      <name val="Arial"/>
      <family val="0"/>
    </font>
    <font>
      <b/>
      <sz val="16.5"/>
      <color indexed="8"/>
      <name val="Arial"/>
      <family val="0"/>
    </font>
    <font>
      <sz val="7.75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.25"/>
      <color indexed="8"/>
      <name val="Arial"/>
      <family val="0"/>
    </font>
    <font>
      <sz val="8.25"/>
      <color indexed="8"/>
      <name val="Arial"/>
      <family val="0"/>
    </font>
    <font>
      <b/>
      <sz val="11.25"/>
      <color indexed="8"/>
      <name val="Arial"/>
      <family val="0"/>
    </font>
    <font>
      <sz val="10.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2"/>
      <color rgb="FF00B05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84" fillId="3" borderId="0" applyNumberFormat="0" applyBorder="0" applyAlignment="0" applyProtection="0"/>
    <xf numFmtId="0" fontId="1" fillId="4" borderId="0" applyNumberFormat="0" applyBorder="0" applyAlignment="0" applyProtection="0"/>
    <xf numFmtId="0" fontId="84" fillId="5" borderId="0" applyNumberFormat="0" applyBorder="0" applyAlignment="0" applyProtection="0"/>
    <xf numFmtId="0" fontId="1" fillId="6" borderId="0" applyNumberFormat="0" applyBorder="0" applyAlignment="0" applyProtection="0"/>
    <xf numFmtId="0" fontId="84" fillId="7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1" fillId="10" borderId="0" applyNumberFormat="0" applyBorder="0" applyAlignment="0" applyProtection="0"/>
    <xf numFmtId="0" fontId="84" fillId="11" borderId="0" applyNumberFormat="0" applyBorder="0" applyAlignment="0" applyProtection="0"/>
    <xf numFmtId="0" fontId="1" fillId="12" borderId="0" applyNumberFormat="0" applyBorder="0" applyAlignment="0" applyProtection="0"/>
    <xf numFmtId="0" fontId="84" fillId="13" borderId="0" applyNumberFormat="0" applyBorder="0" applyAlignment="0" applyProtection="0"/>
    <xf numFmtId="0" fontId="1" fillId="14" borderId="0" applyNumberFormat="0" applyBorder="0" applyAlignment="0" applyProtection="0"/>
    <xf numFmtId="0" fontId="84" fillId="15" borderId="0" applyNumberFormat="0" applyBorder="0" applyAlignment="0" applyProtection="0"/>
    <xf numFmtId="0" fontId="1" fillId="16" borderId="0" applyNumberFormat="0" applyBorder="0" applyAlignment="0" applyProtection="0"/>
    <xf numFmtId="0" fontId="84" fillId="17" borderId="0" applyNumberFormat="0" applyBorder="0" applyAlignment="0" applyProtection="0"/>
    <xf numFmtId="0" fontId="1" fillId="18" borderId="0" applyNumberFormat="0" applyBorder="0" applyAlignment="0" applyProtection="0"/>
    <xf numFmtId="0" fontId="84" fillId="19" borderId="0" applyNumberFormat="0" applyBorder="0" applyAlignment="0" applyProtection="0"/>
    <xf numFmtId="0" fontId="1" fillId="8" borderId="0" applyNumberFormat="0" applyBorder="0" applyAlignment="0" applyProtection="0"/>
    <xf numFmtId="0" fontId="84" fillId="20" borderId="0" applyNumberFormat="0" applyBorder="0" applyAlignment="0" applyProtection="0"/>
    <xf numFmtId="0" fontId="1" fillId="14" borderId="0" applyNumberFormat="0" applyBorder="0" applyAlignment="0" applyProtection="0"/>
    <xf numFmtId="0" fontId="84" fillId="21" borderId="0" applyNumberFormat="0" applyBorder="0" applyAlignment="0" applyProtection="0"/>
    <xf numFmtId="0" fontId="1" fillId="22" borderId="0" applyNumberFormat="0" applyBorder="0" applyAlignment="0" applyProtection="0"/>
    <xf numFmtId="0" fontId="84" fillId="23" borderId="0" applyNumberFormat="0" applyBorder="0" applyAlignment="0" applyProtection="0"/>
    <xf numFmtId="0" fontId="5" fillId="24" borderId="0" applyNumberFormat="0" applyBorder="0" applyAlignment="0" applyProtection="0"/>
    <xf numFmtId="0" fontId="85" fillId="25" borderId="0" applyNumberFormat="0" applyBorder="0" applyAlignment="0" applyProtection="0"/>
    <xf numFmtId="0" fontId="5" fillId="16" borderId="0" applyNumberFormat="0" applyBorder="0" applyAlignment="0" applyProtection="0"/>
    <xf numFmtId="0" fontId="85" fillId="26" borderId="0" applyNumberFormat="0" applyBorder="0" applyAlignment="0" applyProtection="0"/>
    <xf numFmtId="0" fontId="5" fillId="18" borderId="0" applyNumberFormat="0" applyBorder="0" applyAlignment="0" applyProtection="0"/>
    <xf numFmtId="0" fontId="85" fillId="27" borderId="0" applyNumberFormat="0" applyBorder="0" applyAlignment="0" applyProtection="0"/>
    <xf numFmtId="0" fontId="5" fillId="28" borderId="0" applyNumberFormat="0" applyBorder="0" applyAlignment="0" applyProtection="0"/>
    <xf numFmtId="0" fontId="85" fillId="29" borderId="0" applyNumberFormat="0" applyBorder="0" applyAlignment="0" applyProtection="0"/>
    <xf numFmtId="0" fontId="5" fillId="30" borderId="0" applyNumberFormat="0" applyBorder="0" applyAlignment="0" applyProtection="0"/>
    <xf numFmtId="0" fontId="85" fillId="31" borderId="0" applyNumberFormat="0" applyBorder="0" applyAlignment="0" applyProtection="0"/>
    <xf numFmtId="0" fontId="5" fillId="32" borderId="0" applyNumberFormat="0" applyBorder="0" applyAlignment="0" applyProtection="0"/>
    <xf numFmtId="0" fontId="85" fillId="33" borderId="0" applyNumberFormat="0" applyBorder="0" applyAlignment="0" applyProtection="0"/>
    <xf numFmtId="3" fontId="6" fillId="0" borderId="0">
      <alignment/>
      <protection/>
    </xf>
    <xf numFmtId="3" fontId="7" fillId="0" borderId="0">
      <alignment/>
      <protection/>
    </xf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8" fillId="0" borderId="0">
      <alignment/>
      <protection locked="0"/>
    </xf>
    <xf numFmtId="0" fontId="9" fillId="6" borderId="0" applyNumberFormat="0" applyBorder="0" applyAlignment="0" applyProtection="0"/>
    <xf numFmtId="0" fontId="86" fillId="34" borderId="0" applyNumberFormat="0" applyBorder="0" applyAlignment="0" applyProtection="0"/>
    <xf numFmtId="170" fontId="0" fillId="0" borderId="0" applyFont="0" applyFill="0" applyBorder="0" applyAlignment="0" applyProtection="0"/>
    <xf numFmtId="169" fontId="8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1" fillId="35" borderId="1" applyNumberFormat="0" applyAlignment="0" applyProtection="0"/>
    <xf numFmtId="0" fontId="87" fillId="36" borderId="2" applyNumberFormat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88" fillId="0" borderId="4" applyNumberFormat="0" applyFill="0" applyAlignment="0" applyProtection="0"/>
    <xf numFmtId="0" fontId="13" fillId="0" borderId="5" applyNumberFormat="0" applyFill="0" applyAlignment="0" applyProtection="0"/>
    <xf numFmtId="0" fontId="89" fillId="0" borderId="6" applyNumberFormat="0" applyFill="0" applyAlignment="0" applyProtection="0"/>
    <xf numFmtId="0" fontId="14" fillId="0" borderId="7" applyNumberFormat="0" applyFill="0" applyAlignment="0" applyProtection="0"/>
    <xf numFmtId="0" fontId="90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" fontId="15" fillId="0" borderId="0">
      <alignment/>
      <protection/>
    </xf>
    <xf numFmtId="0" fontId="16" fillId="37" borderId="0" applyNumberFormat="0" applyBorder="0" applyAlignment="0" applyProtection="0"/>
    <xf numFmtId="0" fontId="91" fillId="3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3" fillId="39" borderId="9" applyNumberFormat="0" applyFont="0" applyAlignment="0" applyProtection="0"/>
    <xf numFmtId="0" fontId="84" fillId="40" borderId="10" applyNumberFormat="0" applyFont="0" applyAlignment="0" applyProtection="0"/>
    <xf numFmtId="0" fontId="18" fillId="0" borderId="11" applyNumberFormat="0" applyFill="0" applyAlignment="0" applyProtection="0"/>
    <xf numFmtId="0" fontId="93" fillId="0" borderId="12" applyNumberFormat="0" applyFill="0" applyAlignment="0" applyProtection="0"/>
    <xf numFmtId="49" fontId="19" fillId="0" borderId="0">
      <alignment/>
      <protection/>
    </xf>
    <xf numFmtId="0" fontId="20" fillId="0" borderId="13" applyNumberFormat="0" applyFill="0" applyAlignment="0" applyProtection="0"/>
    <xf numFmtId="0" fontId="94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5">
      <alignment/>
      <protection locked="0"/>
    </xf>
    <xf numFmtId="0" fontId="23" fillId="0" borderId="0">
      <alignment/>
      <protection/>
    </xf>
    <xf numFmtId="0" fontId="24" fillId="12" borderId="16" applyNumberFormat="0" applyAlignment="0" applyProtection="0"/>
    <xf numFmtId="0" fontId="96" fillId="41" borderId="17" applyNumberFormat="0" applyAlignment="0" applyProtection="0"/>
    <xf numFmtId="0" fontId="25" fillId="42" borderId="16" applyNumberFormat="0" applyAlignment="0" applyProtection="0"/>
    <xf numFmtId="0" fontId="97" fillId="43" borderId="17" applyNumberFormat="0" applyAlignment="0" applyProtection="0"/>
    <xf numFmtId="0" fontId="26" fillId="42" borderId="18" applyNumberFormat="0" applyAlignment="0" applyProtection="0"/>
    <xf numFmtId="0" fontId="98" fillId="43" borderId="19" applyNumberFormat="0" applyAlignment="0" applyProtection="0"/>
    <xf numFmtId="0" fontId="2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00" fillId="44" borderId="0" applyNumberFormat="0" applyBorder="0" applyAlignment="0" applyProtection="0"/>
    <xf numFmtId="0" fontId="5" fillId="45" borderId="0" applyNumberFormat="0" applyBorder="0" applyAlignment="0" applyProtection="0"/>
    <xf numFmtId="0" fontId="85" fillId="46" borderId="0" applyNumberFormat="0" applyBorder="0" applyAlignment="0" applyProtection="0"/>
    <xf numFmtId="0" fontId="5" fillId="47" borderId="0" applyNumberFormat="0" applyBorder="0" applyAlignment="0" applyProtection="0"/>
    <xf numFmtId="0" fontId="85" fillId="48" borderId="0" applyNumberFormat="0" applyBorder="0" applyAlignment="0" applyProtection="0"/>
    <xf numFmtId="0" fontId="5" fillId="49" borderId="0" applyNumberFormat="0" applyBorder="0" applyAlignment="0" applyProtection="0"/>
    <xf numFmtId="0" fontId="85" fillId="50" borderId="0" applyNumberFormat="0" applyBorder="0" applyAlignment="0" applyProtection="0"/>
    <xf numFmtId="0" fontId="5" fillId="28" borderId="0" applyNumberFormat="0" applyBorder="0" applyAlignment="0" applyProtection="0"/>
    <xf numFmtId="0" fontId="85" fillId="51" borderId="0" applyNumberFormat="0" applyBorder="0" applyAlignment="0" applyProtection="0"/>
    <xf numFmtId="0" fontId="5" fillId="30" borderId="0" applyNumberFormat="0" applyBorder="0" applyAlignment="0" applyProtection="0"/>
    <xf numFmtId="0" fontId="85" fillId="52" borderId="0" applyNumberFormat="0" applyBorder="0" applyAlignment="0" applyProtection="0"/>
    <xf numFmtId="0" fontId="5" fillId="53" borderId="0" applyNumberFormat="0" applyBorder="0" applyAlignment="0" applyProtection="0"/>
    <xf numFmtId="0" fontId="85" fillId="54" borderId="0" applyNumberFormat="0" applyBorder="0" applyAlignment="0" applyProtection="0"/>
  </cellStyleXfs>
  <cellXfs count="78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2" fontId="0" fillId="0" borderId="22" xfId="0" applyNumberFormat="1" applyFont="1" applyFill="1" applyBorder="1" applyAlignment="1">
      <alignment wrapText="1"/>
    </xf>
    <xf numFmtId="166" fontId="0" fillId="0" borderId="0" xfId="55" applyFont="1" applyFill="1" applyBorder="1" applyAlignment="1">
      <alignment/>
    </xf>
    <xf numFmtId="166" fontId="0" fillId="0" borderId="23" xfId="55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29" fillId="0" borderId="0" xfId="116" applyFont="1" applyFill="1">
      <alignment/>
      <protection/>
    </xf>
    <xf numFmtId="0" fontId="30" fillId="0" borderId="0" xfId="116" applyFont="1" applyFill="1">
      <alignment/>
      <protection/>
    </xf>
    <xf numFmtId="0" fontId="0" fillId="0" borderId="22" xfId="0" applyFont="1" applyFill="1" applyBorder="1" applyAlignment="1">
      <alignment horizontal="center" wrapText="1"/>
    </xf>
    <xf numFmtId="49" fontId="0" fillId="0" borderId="22" xfId="109" applyNumberFormat="1" applyFont="1" applyFill="1" applyBorder="1" applyAlignment="1">
      <alignment horizontal="center" wrapText="1"/>
      <protection/>
    </xf>
    <xf numFmtId="0" fontId="0" fillId="0" borderId="0" xfId="115" applyFont="1" applyFill="1">
      <alignment/>
      <protection/>
    </xf>
    <xf numFmtId="0" fontId="29" fillId="0" borderId="0" xfId="109" applyFont="1" applyFill="1">
      <alignment/>
      <protection/>
    </xf>
    <xf numFmtId="0" fontId="29" fillId="0" borderId="0" xfId="109" applyFont="1" applyFill="1" applyAlignment="1">
      <alignment horizontal="right"/>
      <protection/>
    </xf>
    <xf numFmtId="0" fontId="29" fillId="0" borderId="22" xfId="109" applyFont="1" applyFill="1" applyBorder="1" applyAlignment="1">
      <alignment horizontal="center"/>
      <protection/>
    </xf>
    <xf numFmtId="49" fontId="29" fillId="0" borderId="22" xfId="109" applyNumberFormat="1" applyFont="1" applyFill="1" applyBorder="1" applyAlignment="1">
      <alignment horizontal="center" wrapText="1"/>
      <protection/>
    </xf>
    <xf numFmtId="0" fontId="29" fillId="0" borderId="22" xfId="109" applyFont="1" applyFill="1" applyBorder="1">
      <alignment/>
      <protection/>
    </xf>
    <xf numFmtId="3" fontId="29" fillId="0" borderId="22" xfId="109" applyNumberFormat="1" applyFont="1" applyFill="1" applyBorder="1">
      <alignment/>
      <protection/>
    </xf>
    <xf numFmtId="3" fontId="29" fillId="0" borderId="0" xfId="109" applyNumberFormat="1" applyFont="1" applyFill="1">
      <alignment/>
      <protection/>
    </xf>
    <xf numFmtId="3" fontId="29" fillId="0" borderId="0" xfId="109" applyNumberFormat="1" applyFont="1" applyFill="1" applyBorder="1">
      <alignment/>
      <protection/>
    </xf>
    <xf numFmtId="3" fontId="29" fillId="0" borderId="23" xfId="115" applyNumberFormat="1" applyFont="1" applyFill="1" applyBorder="1">
      <alignment/>
      <protection/>
    </xf>
    <xf numFmtId="0" fontId="29" fillId="0" borderId="0" xfId="115" applyFont="1" applyFill="1">
      <alignment/>
      <protection/>
    </xf>
    <xf numFmtId="0" fontId="29" fillId="0" borderId="0" xfId="110" applyFont="1" applyFill="1">
      <alignment/>
      <protection/>
    </xf>
    <xf numFmtId="0" fontId="29" fillId="0" borderId="0" xfId="0" applyFont="1" applyFill="1" applyAlignment="1">
      <alignment/>
    </xf>
    <xf numFmtId="0" fontId="29" fillId="0" borderId="20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117" applyFont="1" applyFill="1">
      <alignment/>
      <protection/>
    </xf>
    <xf numFmtId="0" fontId="29" fillId="0" borderId="0" xfId="117" applyFont="1" applyFill="1" applyAlignment="1">
      <alignment horizontal="right"/>
      <protection/>
    </xf>
    <xf numFmtId="0" fontId="29" fillId="0" borderId="0" xfId="117" applyFont="1" applyFill="1" applyBorder="1">
      <alignment/>
      <protection/>
    </xf>
    <xf numFmtId="0" fontId="29" fillId="0" borderId="0" xfId="117" applyFont="1" applyFill="1" applyBorder="1" applyAlignment="1">
      <alignment horizontal="right"/>
      <protection/>
    </xf>
    <xf numFmtId="0" fontId="29" fillId="0" borderId="22" xfId="117" applyFont="1" applyFill="1" applyBorder="1" applyAlignment="1">
      <alignment horizontal="center" wrapText="1"/>
      <protection/>
    </xf>
    <xf numFmtId="0" fontId="29" fillId="0" borderId="0" xfId="117" applyFont="1" applyFill="1" applyBorder="1" applyAlignment="1">
      <alignment wrapText="1"/>
      <protection/>
    </xf>
    <xf numFmtId="0" fontId="29" fillId="0" borderId="22" xfId="117" applyFont="1" applyFill="1" applyBorder="1" applyAlignment="1">
      <alignment horizontal="center"/>
      <protection/>
    </xf>
    <xf numFmtId="0" fontId="29" fillId="0" borderId="20" xfId="117" applyFont="1" applyFill="1" applyBorder="1" applyAlignment="1">
      <alignment horizontal="left" wrapText="1"/>
      <protection/>
    </xf>
    <xf numFmtId="0" fontId="29" fillId="0" borderId="20" xfId="117" applyFont="1" applyFill="1" applyBorder="1" applyAlignment="1">
      <alignment horizontal="center" wrapText="1"/>
      <protection/>
    </xf>
    <xf numFmtId="0" fontId="29" fillId="0" borderId="20" xfId="117" applyFont="1" applyFill="1" applyBorder="1" applyAlignment="1">
      <alignment horizontal="center"/>
      <protection/>
    </xf>
    <xf numFmtId="0" fontId="29" fillId="0" borderId="21" xfId="117" applyFont="1" applyFill="1" applyBorder="1">
      <alignment/>
      <protection/>
    </xf>
    <xf numFmtId="3" fontId="29" fillId="0" borderId="21" xfId="117" applyNumberFormat="1" applyFont="1" applyFill="1" applyBorder="1">
      <alignment/>
      <protection/>
    </xf>
    <xf numFmtId="2" fontId="29" fillId="0" borderId="21" xfId="117" applyNumberFormat="1" applyFont="1" applyFill="1" applyBorder="1">
      <alignment/>
      <protection/>
    </xf>
    <xf numFmtId="3" fontId="29" fillId="0" borderId="0" xfId="117" applyNumberFormat="1" applyFont="1" applyFill="1" applyBorder="1">
      <alignment/>
      <protection/>
    </xf>
    <xf numFmtId="2" fontId="29" fillId="0" borderId="0" xfId="117" applyNumberFormat="1" applyFont="1" applyFill="1" applyBorder="1">
      <alignment/>
      <protection/>
    </xf>
    <xf numFmtId="0" fontId="29" fillId="0" borderId="21" xfId="117" applyFont="1" applyFill="1" applyBorder="1" applyAlignment="1">
      <alignment wrapText="1"/>
      <protection/>
    </xf>
    <xf numFmtId="3" fontId="29" fillId="0" borderId="21" xfId="117" applyNumberFormat="1" applyFont="1" applyFill="1" applyBorder="1" applyAlignment="1">
      <alignment wrapText="1"/>
      <protection/>
    </xf>
    <xf numFmtId="3" fontId="29" fillId="0" borderId="21" xfId="117" applyNumberFormat="1" applyFont="1" applyFill="1" applyBorder="1" quotePrefix="1">
      <alignment/>
      <protection/>
    </xf>
    <xf numFmtId="0" fontId="29" fillId="0" borderId="22" xfId="117" applyFont="1" applyFill="1" applyBorder="1" applyAlignment="1">
      <alignment wrapText="1"/>
      <protection/>
    </xf>
    <xf numFmtId="3" fontId="29" fillId="0" borderId="22" xfId="117" applyNumberFormat="1" applyFont="1" applyFill="1" applyBorder="1" applyAlignment="1">
      <alignment wrapText="1"/>
      <protection/>
    </xf>
    <xf numFmtId="3" fontId="29" fillId="0" borderId="22" xfId="117" applyNumberFormat="1" applyFont="1" applyFill="1" applyBorder="1">
      <alignment/>
      <protection/>
    </xf>
    <xf numFmtId="2" fontId="29" fillId="0" borderId="22" xfId="117" applyNumberFormat="1" applyFont="1" applyFill="1" applyBorder="1">
      <alignment/>
      <protection/>
    </xf>
    <xf numFmtId="4" fontId="29" fillId="0" borderId="0" xfId="117" applyNumberFormat="1" applyFont="1" applyFill="1" applyBorder="1">
      <alignment/>
      <protection/>
    </xf>
    <xf numFmtId="0" fontId="29" fillId="0" borderId="21" xfId="0" applyFont="1" applyFill="1" applyBorder="1" applyAlignment="1">
      <alignment/>
    </xf>
    <xf numFmtId="3" fontId="29" fillId="0" borderId="23" xfId="0" applyNumberFormat="1" applyFont="1" applyFill="1" applyBorder="1" applyAlignment="1">
      <alignment/>
    </xf>
    <xf numFmtId="3" fontId="29" fillId="0" borderId="21" xfId="0" applyNumberFormat="1" applyFont="1" applyBorder="1" applyAlignment="1">
      <alignment/>
    </xf>
    <xf numFmtId="3" fontId="29" fillId="0" borderId="21" xfId="0" applyNumberFormat="1" applyFont="1" applyFill="1" applyBorder="1" applyAlignment="1">
      <alignment/>
    </xf>
    <xf numFmtId="0" fontId="29" fillId="0" borderId="22" xfId="0" applyFont="1" applyFill="1" applyBorder="1" applyAlignment="1">
      <alignment/>
    </xf>
    <xf numFmtId="3" fontId="29" fillId="0" borderId="22" xfId="0" applyNumberFormat="1" applyFont="1" applyFill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29" fillId="0" borderId="21" xfId="0" applyNumberFormat="1" applyFont="1" applyFill="1" applyBorder="1" applyAlignment="1">
      <alignment wrapText="1"/>
    </xf>
    <xf numFmtId="3" fontId="29" fillId="0" borderId="23" xfId="0" applyNumberFormat="1" applyFont="1" applyFill="1" applyBorder="1" applyAlignment="1">
      <alignment wrapText="1"/>
    </xf>
    <xf numFmtId="3" fontId="29" fillId="0" borderId="0" xfId="0" applyNumberFormat="1" applyFont="1" applyFill="1" applyAlignment="1">
      <alignment wrapText="1"/>
    </xf>
    <xf numFmtId="3" fontId="29" fillId="0" borderId="24" xfId="0" applyNumberFormat="1" applyFont="1" applyFill="1" applyBorder="1" applyAlignment="1">
      <alignment/>
    </xf>
    <xf numFmtId="0" fontId="29" fillId="0" borderId="25" xfId="0" applyFont="1" applyFill="1" applyBorder="1" applyAlignment="1">
      <alignment/>
    </xf>
    <xf numFmtId="3" fontId="29" fillId="0" borderId="26" xfId="0" applyNumberFormat="1" applyFont="1" applyFill="1" applyBorder="1" applyAlignment="1">
      <alignment/>
    </xf>
    <xf numFmtId="0" fontId="29" fillId="0" borderId="21" xfId="0" applyFont="1" applyFill="1" applyBorder="1" applyAlignment="1">
      <alignment/>
    </xf>
    <xf numFmtId="4" fontId="29" fillId="0" borderId="21" xfId="0" applyNumberFormat="1" applyFont="1" applyFill="1" applyBorder="1" applyAlignment="1">
      <alignment/>
    </xf>
    <xf numFmtId="2" fontId="29" fillId="0" borderId="21" xfId="0" applyNumberFormat="1" applyFont="1" applyFill="1" applyBorder="1" applyAlignment="1">
      <alignment/>
    </xf>
    <xf numFmtId="0" fontId="29" fillId="0" borderId="21" xfId="119" applyFont="1" applyFill="1" applyBorder="1">
      <alignment/>
      <protection/>
    </xf>
    <xf numFmtId="3" fontId="29" fillId="0" borderId="21" xfId="119" applyNumberFormat="1" applyFont="1" applyFill="1" applyBorder="1">
      <alignment/>
      <protection/>
    </xf>
    <xf numFmtId="0" fontId="29" fillId="0" borderId="25" xfId="119" applyFont="1" applyFill="1" applyBorder="1">
      <alignment/>
      <protection/>
    </xf>
    <xf numFmtId="3" fontId="29" fillId="0" borderId="25" xfId="119" applyNumberFormat="1" applyFont="1" applyFill="1" applyBorder="1">
      <alignment/>
      <protection/>
    </xf>
    <xf numFmtId="0" fontId="29" fillId="0" borderId="22" xfId="119" applyFont="1" applyFill="1" applyBorder="1">
      <alignment/>
      <protection/>
    </xf>
    <xf numFmtId="3" fontId="29" fillId="0" borderId="22" xfId="119" applyNumberFormat="1" applyFont="1" applyFill="1" applyBorder="1">
      <alignment/>
      <protection/>
    </xf>
    <xf numFmtId="4" fontId="29" fillId="0" borderId="21" xfId="0" applyNumberFormat="1" applyFont="1" applyFill="1" applyBorder="1" applyAlignment="1">
      <alignment/>
    </xf>
    <xf numFmtId="4" fontId="29" fillId="0" borderId="22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2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/>
    </xf>
    <xf numFmtId="0" fontId="32" fillId="0" borderId="29" xfId="0" applyFont="1" applyBorder="1" applyAlignment="1">
      <alignment horizontal="center" wrapText="1"/>
    </xf>
    <xf numFmtId="14" fontId="4" fillId="0" borderId="30" xfId="0" applyNumberFormat="1" applyFont="1" applyBorder="1" applyAlignment="1">
      <alignment horizontal="center" wrapText="1"/>
    </xf>
    <xf numFmtId="14" fontId="4" fillId="0" borderId="31" xfId="0" applyNumberFormat="1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left"/>
    </xf>
    <xf numFmtId="171" fontId="4" fillId="0" borderId="35" xfId="0" applyNumberFormat="1" applyFont="1" applyBorder="1" applyAlignment="1">
      <alignment horizontal="right"/>
    </xf>
    <xf numFmtId="171" fontId="4" fillId="0" borderId="37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0" fontId="31" fillId="0" borderId="36" xfId="0" applyFont="1" applyBorder="1" applyAlignment="1">
      <alignment/>
    </xf>
    <xf numFmtId="0" fontId="31" fillId="0" borderId="35" xfId="0" applyFont="1" applyBorder="1" applyAlignment="1">
      <alignment/>
    </xf>
    <xf numFmtId="171" fontId="31" fillId="0" borderId="0" xfId="0" applyNumberFormat="1" applyFont="1" applyBorder="1" applyAlignment="1">
      <alignment/>
    </xf>
    <xf numFmtId="0" fontId="4" fillId="0" borderId="36" xfId="0" applyFont="1" applyBorder="1" applyAlignment="1">
      <alignment/>
    </xf>
    <xf numFmtId="171" fontId="4" fillId="0" borderId="35" xfId="0" applyNumberFormat="1" applyFont="1" applyBorder="1" applyAlignment="1">
      <alignment/>
    </xf>
    <xf numFmtId="171" fontId="4" fillId="0" borderId="28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0" fillId="0" borderId="35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3" fontId="3" fillId="0" borderId="35" xfId="0" applyNumberFormat="1" applyFont="1" applyBorder="1" applyAlignment="1">
      <alignment/>
    </xf>
    <xf numFmtId="0" fontId="3" fillId="0" borderId="35" xfId="0" applyFont="1" applyBorder="1" applyAlignment="1">
      <alignment/>
    </xf>
    <xf numFmtId="3" fontId="3" fillId="0" borderId="35" xfId="0" applyNumberFormat="1" applyFont="1" applyBorder="1" applyAlignment="1">
      <alignment wrapText="1"/>
    </xf>
    <xf numFmtId="0" fontId="4" fillId="0" borderId="38" xfId="0" applyFont="1" applyBorder="1" applyAlignment="1">
      <alignment horizontal="center"/>
    </xf>
    <xf numFmtId="3" fontId="3" fillId="0" borderId="3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43" fillId="0" borderId="35" xfId="0" applyNumberFormat="1" applyFont="1" applyBorder="1" applyAlignment="1">
      <alignment horizontal="right"/>
    </xf>
    <xf numFmtId="0" fontId="3" fillId="0" borderId="37" xfId="0" applyFont="1" applyBorder="1" applyAlignment="1">
      <alignment/>
    </xf>
    <xf numFmtId="0" fontId="3" fillId="0" borderId="35" xfId="0" applyFont="1" applyBorder="1" applyAlignment="1">
      <alignment/>
    </xf>
    <xf numFmtId="3" fontId="0" fillId="0" borderId="3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38" xfId="0" applyFont="1" applyBorder="1" applyAlignment="1">
      <alignment/>
    </xf>
    <xf numFmtId="0" fontId="49" fillId="0" borderId="39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35" xfId="0" applyFont="1" applyBorder="1" applyAlignment="1">
      <alignment/>
    </xf>
    <xf numFmtId="0" fontId="49" fillId="0" borderId="36" xfId="0" applyFont="1" applyBorder="1" applyAlignment="1">
      <alignment horizontal="left"/>
    </xf>
    <xf numFmtId="171" fontId="49" fillId="0" borderId="35" xfId="0" applyNumberFormat="1" applyFont="1" applyBorder="1" applyAlignment="1">
      <alignment horizontal="right"/>
    </xf>
    <xf numFmtId="171" fontId="49" fillId="0" borderId="37" xfId="0" applyNumberFormat="1" applyFont="1" applyBorder="1" applyAlignment="1">
      <alignment horizontal="right"/>
    </xf>
    <xf numFmtId="171" fontId="49" fillId="0" borderId="0" xfId="0" applyNumberFormat="1" applyFont="1" applyBorder="1" applyAlignment="1">
      <alignment horizontal="right"/>
    </xf>
    <xf numFmtId="0" fontId="50" fillId="0" borderId="35" xfId="0" applyFont="1" applyBorder="1" applyAlignment="1">
      <alignment/>
    </xf>
    <xf numFmtId="0" fontId="50" fillId="0" borderId="36" xfId="0" applyFont="1" applyBorder="1" applyAlignment="1">
      <alignment/>
    </xf>
    <xf numFmtId="171" fontId="50" fillId="0" borderId="35" xfId="0" applyNumberFormat="1" applyFont="1" applyBorder="1" applyAlignment="1">
      <alignment/>
    </xf>
    <xf numFmtId="171" fontId="50" fillId="0" borderId="37" xfId="0" applyNumberFormat="1" applyFont="1" applyBorder="1" applyAlignment="1">
      <alignment/>
    </xf>
    <xf numFmtId="171" fontId="50" fillId="0" borderId="0" xfId="0" applyNumberFormat="1" applyFont="1" applyBorder="1" applyAlignment="1">
      <alignment/>
    </xf>
    <xf numFmtId="0" fontId="49" fillId="0" borderId="30" xfId="0" applyFont="1" applyBorder="1" applyAlignment="1">
      <alignment/>
    </xf>
    <xf numFmtId="171" fontId="49" fillId="0" borderId="30" xfId="0" applyNumberFormat="1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14" fontId="29" fillId="0" borderId="0" xfId="116" applyNumberFormat="1" applyFont="1" applyFill="1">
      <alignment/>
      <protection/>
    </xf>
    <xf numFmtId="3" fontId="29" fillId="0" borderId="0" xfId="116" applyNumberFormat="1" applyFont="1" applyFill="1">
      <alignment/>
      <protection/>
    </xf>
    <xf numFmtId="0" fontId="29" fillId="0" borderId="0" xfId="116" applyFont="1" applyFill="1" applyBorder="1" applyAlignment="1">
      <alignment horizontal="left"/>
      <protection/>
    </xf>
    <xf numFmtId="0" fontId="29" fillId="0" borderId="0" xfId="116" applyFont="1" applyFill="1" applyBorder="1">
      <alignment/>
      <protection/>
    </xf>
    <xf numFmtId="0" fontId="30" fillId="0" borderId="0" xfId="116" applyFont="1" applyFill="1" applyBorder="1">
      <alignment/>
      <protection/>
    </xf>
    <xf numFmtId="3" fontId="29" fillId="0" borderId="0" xfId="116" applyNumberFormat="1" applyFont="1" applyFill="1" applyBorder="1">
      <alignment/>
      <protection/>
    </xf>
    <xf numFmtId="0" fontId="29" fillId="0" borderId="0" xfId="116" applyFont="1" applyFill="1" applyBorder="1" applyAlignment="1">
      <alignment horizontal="right"/>
      <protection/>
    </xf>
    <xf numFmtId="0" fontId="29" fillId="0" borderId="20" xfId="116" applyFont="1" applyFill="1" applyBorder="1" applyAlignment="1">
      <alignment horizontal="center"/>
      <protection/>
    </xf>
    <xf numFmtId="172" fontId="29" fillId="0" borderId="22" xfId="71" applyNumberFormat="1" applyFont="1" applyFill="1" applyBorder="1" applyAlignment="1">
      <alignment horizontal="center" wrapText="1"/>
    </xf>
    <xf numFmtId="0" fontId="29" fillId="0" borderId="22" xfId="116" applyFont="1" applyFill="1" applyBorder="1" applyAlignment="1">
      <alignment horizontal="center"/>
      <protection/>
    </xf>
    <xf numFmtId="0" fontId="30" fillId="0" borderId="22" xfId="116" applyFont="1" applyFill="1" applyBorder="1" applyAlignment="1">
      <alignment horizontal="center"/>
      <protection/>
    </xf>
    <xf numFmtId="0" fontId="29" fillId="0" borderId="22" xfId="114" applyFont="1" applyFill="1" applyBorder="1" applyAlignment="1">
      <alignment horizontal="center"/>
      <protection/>
    </xf>
    <xf numFmtId="0" fontId="29" fillId="0" borderId="21" xfId="116" applyFont="1" applyFill="1" applyBorder="1" applyAlignment="1">
      <alignment horizontal="left"/>
      <protection/>
    </xf>
    <xf numFmtId="0" fontId="29" fillId="0" borderId="21" xfId="116" applyFont="1" applyFill="1" applyBorder="1" applyAlignment="1">
      <alignment horizontal="center"/>
      <protection/>
    </xf>
    <xf numFmtId="0" fontId="30" fillId="0" borderId="21" xfId="116" applyFont="1" applyFill="1" applyBorder="1" applyAlignment="1">
      <alignment horizontal="center"/>
      <protection/>
    </xf>
    <xf numFmtId="0" fontId="29" fillId="0" borderId="21" xfId="116" applyFont="1" applyFill="1" applyBorder="1">
      <alignment/>
      <protection/>
    </xf>
    <xf numFmtId="3" fontId="29" fillId="0" borderId="21" xfId="116" applyNumberFormat="1" applyFont="1" applyFill="1" applyBorder="1">
      <alignment/>
      <protection/>
    </xf>
    <xf numFmtId="2" fontId="29" fillId="0" borderId="21" xfId="116" applyNumberFormat="1" applyFont="1" applyFill="1" applyBorder="1">
      <alignment/>
      <protection/>
    </xf>
    <xf numFmtId="3" fontId="29" fillId="0" borderId="24" xfId="116" applyNumberFormat="1" applyFont="1" applyFill="1" applyBorder="1">
      <alignment/>
      <protection/>
    </xf>
    <xf numFmtId="3" fontId="29" fillId="0" borderId="25" xfId="116" applyNumberFormat="1" applyFont="1" applyFill="1" applyBorder="1">
      <alignment/>
      <protection/>
    </xf>
    <xf numFmtId="2" fontId="29" fillId="0" borderId="25" xfId="116" applyNumberFormat="1" applyFont="1" applyFill="1" applyBorder="1">
      <alignment/>
      <protection/>
    </xf>
    <xf numFmtId="0" fontId="29" fillId="0" borderId="20" xfId="116" applyFont="1" applyFill="1" applyBorder="1">
      <alignment/>
      <protection/>
    </xf>
    <xf numFmtId="3" fontId="29" fillId="0" borderId="20" xfId="116" applyNumberFormat="1" applyFont="1" applyFill="1" applyBorder="1">
      <alignment/>
      <protection/>
    </xf>
    <xf numFmtId="0" fontId="29" fillId="0" borderId="25" xfId="116" applyFont="1" applyFill="1" applyBorder="1">
      <alignment/>
      <protection/>
    </xf>
    <xf numFmtId="0" fontId="29" fillId="0" borderId="20" xfId="114" applyFont="1" applyFill="1" applyBorder="1">
      <alignment/>
      <protection/>
    </xf>
    <xf numFmtId="0" fontId="30" fillId="0" borderId="20" xfId="114" applyFont="1" applyFill="1" applyBorder="1">
      <alignment/>
      <protection/>
    </xf>
    <xf numFmtId="2" fontId="29" fillId="0" borderId="20" xfId="116" applyNumberFormat="1" applyFont="1" applyFill="1" applyBorder="1">
      <alignment/>
      <protection/>
    </xf>
    <xf numFmtId="0" fontId="29" fillId="0" borderId="21" xfId="114" applyFont="1" applyFill="1" applyBorder="1">
      <alignment/>
      <protection/>
    </xf>
    <xf numFmtId="3" fontId="29" fillId="0" borderId="21" xfId="114" applyNumberFormat="1" applyFont="1" applyFill="1" applyBorder="1">
      <alignment/>
      <protection/>
    </xf>
    <xf numFmtId="2" fontId="29" fillId="0" borderId="21" xfId="116" applyNumberFormat="1" applyFont="1" applyFill="1" applyBorder="1" applyAlignment="1">
      <alignment horizontal="right"/>
      <protection/>
    </xf>
    <xf numFmtId="3" fontId="29" fillId="0" borderId="25" xfId="114" applyNumberFormat="1" applyFont="1" applyFill="1" applyBorder="1">
      <alignment/>
      <protection/>
    </xf>
    <xf numFmtId="0" fontId="29" fillId="0" borderId="0" xfId="113" applyFont="1" applyFill="1">
      <alignment/>
      <protection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51" fillId="0" borderId="0" xfId="0" applyNumberFormat="1" applyFont="1" applyAlignment="1">
      <alignment/>
    </xf>
    <xf numFmtId="0" fontId="0" fillId="0" borderId="20" xfId="0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55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55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0" xfId="0" applyBorder="1" applyAlignment="1">
      <alignment/>
    </xf>
    <xf numFmtId="3" fontId="0" fillId="0" borderId="40" xfId="0" applyNumberFormat="1" applyFill="1" applyBorder="1" applyAlignment="1">
      <alignment/>
    </xf>
    <xf numFmtId="3" fontId="0" fillId="55" borderId="40" xfId="0" applyNumberFormat="1" applyFont="1" applyFill="1" applyBorder="1" applyAlignment="1">
      <alignment/>
    </xf>
    <xf numFmtId="4" fontId="0" fillId="0" borderId="40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3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3" xfId="0" applyBorder="1" applyAlignment="1">
      <alignment wrapText="1" shrinkToFit="1"/>
    </xf>
    <xf numFmtId="0" fontId="0" fillId="0" borderId="23" xfId="0" applyBorder="1" applyAlignment="1">
      <alignment wrapText="1"/>
    </xf>
    <xf numFmtId="3" fontId="0" fillId="0" borderId="23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0" fontId="0" fillId="56" borderId="23" xfId="0" applyFont="1" applyFill="1" applyBorder="1" applyAlignment="1">
      <alignment wrapText="1"/>
    </xf>
    <xf numFmtId="0" fontId="0" fillId="56" borderId="0" xfId="0" applyFont="1" applyFill="1" applyBorder="1" applyAlignment="1">
      <alignment wrapText="1"/>
    </xf>
    <xf numFmtId="3" fontId="0" fillId="0" borderId="23" xfId="0" applyNumberFormat="1" applyFont="1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3" fontId="0" fillId="55" borderId="25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0" fontId="52" fillId="0" borderId="0" xfId="107" applyFont="1" applyAlignment="1">
      <alignment horizontal="centerContinuous"/>
      <protection/>
    </xf>
    <xf numFmtId="0" fontId="53" fillId="0" borderId="0" xfId="107" applyFont="1" applyAlignment="1">
      <alignment horizontal="centerContinuous"/>
      <protection/>
    </xf>
    <xf numFmtId="0" fontId="53" fillId="0" borderId="0" xfId="107" applyFont="1" applyAlignment="1">
      <alignment/>
      <protection/>
    </xf>
    <xf numFmtId="0" fontId="3" fillId="0" borderId="0" xfId="107">
      <alignment/>
      <protection/>
    </xf>
    <xf numFmtId="0" fontId="3" fillId="0" borderId="0" xfId="107" applyFont="1" applyAlignment="1">
      <alignment horizontal="right"/>
      <protection/>
    </xf>
    <xf numFmtId="0" fontId="17" fillId="0" borderId="0" xfId="107" applyFont="1" applyAlignment="1">
      <alignment horizontal="right"/>
      <protection/>
    </xf>
    <xf numFmtId="0" fontId="31" fillId="0" borderId="0" xfId="107" applyFont="1" applyAlignment="1">
      <alignment horizontal="right"/>
      <protection/>
    </xf>
    <xf numFmtId="0" fontId="15" fillId="0" borderId="33" xfId="107" applyFont="1" applyBorder="1" applyAlignment="1">
      <alignment horizontal="center"/>
      <protection/>
    </xf>
    <xf numFmtId="0" fontId="54" fillId="0" borderId="43" xfId="107" applyFont="1" applyBorder="1" applyAlignment="1">
      <alignment horizontal="centerContinuous"/>
      <protection/>
    </xf>
    <xf numFmtId="0" fontId="15" fillId="0" borderId="43" xfId="107" applyFont="1" applyBorder="1" applyAlignment="1">
      <alignment horizontal="centerContinuous"/>
      <protection/>
    </xf>
    <xf numFmtId="0" fontId="17" fillId="0" borderId="43" xfId="107" applyFont="1" applyBorder="1" applyAlignment="1">
      <alignment horizontal="centerContinuous"/>
      <protection/>
    </xf>
    <xf numFmtId="0" fontId="15" fillId="0" borderId="44" xfId="107" applyFont="1" applyBorder="1" applyAlignment="1">
      <alignment horizontal="centerContinuous"/>
      <protection/>
    </xf>
    <xf numFmtId="0" fontId="17" fillId="0" borderId="35" xfId="107" applyFont="1" applyBorder="1">
      <alignment/>
      <protection/>
    </xf>
    <xf numFmtId="0" fontId="15" fillId="0" borderId="35" xfId="107" applyFont="1" applyBorder="1" applyAlignment="1">
      <alignment horizontal="center"/>
      <protection/>
    </xf>
    <xf numFmtId="0" fontId="15" fillId="0" borderId="45" xfId="107" applyFont="1" applyBorder="1" applyAlignment="1">
      <alignment horizontal="centerContinuous"/>
      <protection/>
    </xf>
    <xf numFmtId="0" fontId="15" fillId="0" borderId="46" xfId="107" applyFont="1" applyBorder="1" applyAlignment="1">
      <alignment horizontal="centerContinuous"/>
      <protection/>
    </xf>
    <xf numFmtId="0" fontId="15" fillId="0" borderId="47" xfId="107" applyFont="1" applyBorder="1" applyAlignment="1">
      <alignment horizontal="centerContinuous"/>
      <protection/>
    </xf>
    <xf numFmtId="0" fontId="31" fillId="0" borderId="36" xfId="107" applyFont="1" applyBorder="1" applyAlignment="1">
      <alignment horizontal="center"/>
      <protection/>
    </xf>
    <xf numFmtId="0" fontId="31" fillId="0" borderId="20" xfId="107" applyFont="1" applyBorder="1" applyAlignment="1">
      <alignment horizontal="center"/>
      <protection/>
    </xf>
    <xf numFmtId="0" fontId="31" fillId="0" borderId="48" xfId="107" applyFont="1" applyBorder="1" applyAlignment="1">
      <alignment horizontal="center"/>
      <protection/>
    </xf>
    <xf numFmtId="0" fontId="17" fillId="0" borderId="37" xfId="107" applyFont="1" applyBorder="1" applyAlignment="1">
      <alignment horizontal="center"/>
      <protection/>
    </xf>
    <xf numFmtId="0" fontId="3" fillId="0" borderId="30" xfId="107" applyFont="1" applyBorder="1" applyAlignment="1">
      <alignment horizontal="center"/>
      <protection/>
    </xf>
    <xf numFmtId="0" fontId="3" fillId="0" borderId="38" xfId="107" applyFont="1" applyBorder="1" applyAlignment="1">
      <alignment horizontal="center"/>
      <protection/>
    </xf>
    <xf numFmtId="0" fontId="3" fillId="0" borderId="49" xfId="107" applyFont="1" applyBorder="1" applyAlignment="1">
      <alignment horizontal="center"/>
      <protection/>
    </xf>
    <xf numFmtId="0" fontId="3" fillId="0" borderId="32" xfId="107" applyFont="1" applyBorder="1" applyAlignment="1">
      <alignment horizontal="center"/>
      <protection/>
    </xf>
    <xf numFmtId="0" fontId="31" fillId="0" borderId="35" xfId="107" applyFont="1" applyBorder="1">
      <alignment/>
      <protection/>
    </xf>
    <xf numFmtId="164" fontId="50" fillId="0" borderId="35" xfId="107" applyNumberFormat="1" applyFont="1" applyBorder="1">
      <alignment/>
      <protection/>
    </xf>
    <xf numFmtId="164" fontId="31" fillId="0" borderId="36" xfId="107" applyNumberFormat="1" applyFont="1" applyBorder="1">
      <alignment/>
      <protection/>
    </xf>
    <xf numFmtId="164" fontId="31" fillId="0" borderId="21" xfId="107" applyNumberFormat="1" applyFont="1" applyBorder="1">
      <alignment/>
      <protection/>
    </xf>
    <xf numFmtId="164" fontId="31" fillId="0" borderId="37" xfId="107" applyNumberFormat="1" applyFont="1" applyBorder="1">
      <alignment/>
      <protection/>
    </xf>
    <xf numFmtId="164" fontId="3" fillId="0" borderId="0" xfId="107" applyNumberFormat="1">
      <alignment/>
      <protection/>
    </xf>
    <xf numFmtId="0" fontId="31" fillId="0" borderId="28" xfId="107" applyFont="1" applyBorder="1">
      <alignment/>
      <protection/>
    </xf>
    <xf numFmtId="164" fontId="31" fillId="0" borderId="28" xfId="107" applyNumberFormat="1" applyFont="1" applyBorder="1">
      <alignment/>
      <protection/>
    </xf>
    <xf numFmtId="164" fontId="31" fillId="0" borderId="29" xfId="107" applyNumberFormat="1" applyFont="1" applyBorder="1">
      <alignment/>
      <protection/>
    </xf>
    <xf numFmtId="164" fontId="31" fillId="0" borderId="42" xfId="107" applyNumberFormat="1" applyFont="1" applyBorder="1">
      <alignment/>
      <protection/>
    </xf>
    <xf numFmtId="164" fontId="31" fillId="0" borderId="31" xfId="107" applyNumberFormat="1" applyFont="1" applyBorder="1">
      <alignment/>
      <protection/>
    </xf>
    <xf numFmtId="0" fontId="17" fillId="0" borderId="36" xfId="107" applyFont="1" applyBorder="1" applyAlignment="1">
      <alignment horizontal="center"/>
      <protection/>
    </xf>
    <xf numFmtId="0" fontId="17" fillId="0" borderId="20" xfId="107" applyFont="1" applyBorder="1" applyAlignment="1">
      <alignment horizontal="center"/>
      <protection/>
    </xf>
    <xf numFmtId="0" fontId="3" fillId="0" borderId="0" xfId="107" applyFont="1">
      <alignment/>
      <protection/>
    </xf>
    <xf numFmtId="0" fontId="0" fillId="0" borderId="0" xfId="108" applyFill="1">
      <alignment/>
      <protection/>
    </xf>
    <xf numFmtId="0" fontId="55" fillId="0" borderId="0" xfId="108" applyFont="1" applyFill="1">
      <alignment/>
      <protection/>
    </xf>
    <xf numFmtId="0" fontId="56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7" fillId="0" borderId="0" xfId="0" applyFont="1" applyFill="1" applyAlignment="1">
      <alignment/>
    </xf>
    <xf numFmtId="173" fontId="51" fillId="0" borderId="0" xfId="108" applyNumberFormat="1" applyFont="1" applyFill="1" applyBorder="1">
      <alignment/>
      <protection/>
    </xf>
    <xf numFmtId="0" fontId="0" fillId="0" borderId="0" xfId="108" applyFont="1" applyFill="1">
      <alignment/>
      <protection/>
    </xf>
    <xf numFmtId="0" fontId="0" fillId="0" borderId="0" xfId="0" applyFill="1" applyAlignment="1">
      <alignment horizontal="right"/>
    </xf>
    <xf numFmtId="49" fontId="49" fillId="0" borderId="30" xfId="0" applyNumberFormat="1" applyFont="1" applyFill="1" applyBorder="1" applyAlignment="1">
      <alignment horizontal="left"/>
    </xf>
    <xf numFmtId="49" fontId="49" fillId="0" borderId="50" xfId="108" applyNumberFormat="1" applyFont="1" applyFill="1" applyBorder="1" applyAlignment="1">
      <alignment horizontal="center"/>
      <protection/>
    </xf>
    <xf numFmtId="49" fontId="49" fillId="0" borderId="49" xfId="108" applyNumberFormat="1" applyFont="1" applyFill="1" applyBorder="1" applyAlignment="1">
      <alignment horizontal="center"/>
      <protection/>
    </xf>
    <xf numFmtId="49" fontId="49" fillId="0" borderId="51" xfId="108" applyNumberFormat="1" applyFont="1" applyFill="1" applyBorder="1" applyAlignment="1">
      <alignment horizontal="center"/>
      <protection/>
    </xf>
    <xf numFmtId="49" fontId="49" fillId="0" borderId="30" xfId="108" applyNumberFormat="1" applyFont="1" applyFill="1" applyBorder="1" applyAlignment="1">
      <alignment horizontal="center"/>
      <protection/>
    </xf>
    <xf numFmtId="49" fontId="51" fillId="0" borderId="33" xfId="108" applyNumberFormat="1" applyFont="1" applyFill="1" applyBorder="1" applyAlignment="1">
      <alignment horizontal="left"/>
      <protection/>
    </xf>
    <xf numFmtId="173" fontId="51" fillId="0" borderId="52" xfId="108" applyNumberFormat="1" applyFont="1" applyFill="1" applyBorder="1">
      <alignment/>
      <protection/>
    </xf>
    <xf numFmtId="173" fontId="51" fillId="0" borderId="21" xfId="108" applyNumberFormat="1" applyFont="1" applyFill="1" applyBorder="1">
      <alignment/>
      <protection/>
    </xf>
    <xf numFmtId="173" fontId="51" fillId="0" borderId="53" xfId="108" applyNumberFormat="1" applyFont="1" applyFill="1" applyBorder="1">
      <alignment/>
      <protection/>
    </xf>
    <xf numFmtId="173" fontId="51" fillId="0" borderId="35" xfId="108" applyNumberFormat="1" applyFont="1" applyFill="1" applyBorder="1">
      <alignment/>
      <protection/>
    </xf>
    <xf numFmtId="49" fontId="0" fillId="0" borderId="35" xfId="108" applyNumberFormat="1" applyFont="1" applyFill="1" applyBorder="1" applyAlignment="1">
      <alignment horizontal="left"/>
      <protection/>
    </xf>
    <xf numFmtId="173" fontId="0" fillId="0" borderId="52" xfId="108" applyNumberFormat="1" applyFont="1" applyFill="1" applyBorder="1">
      <alignment/>
      <protection/>
    </xf>
    <xf numFmtId="173" fontId="0" fillId="0" borderId="21" xfId="108" applyNumberFormat="1" applyFont="1" applyFill="1" applyBorder="1">
      <alignment/>
      <protection/>
    </xf>
    <xf numFmtId="173" fontId="0" fillId="0" borderId="53" xfId="108" applyNumberFormat="1" applyFont="1" applyFill="1" applyBorder="1">
      <alignment/>
      <protection/>
    </xf>
    <xf numFmtId="173" fontId="0" fillId="0" borderId="35" xfId="108" applyNumberFormat="1" applyFont="1" applyFill="1" applyBorder="1">
      <alignment/>
      <protection/>
    </xf>
    <xf numFmtId="49" fontId="0" fillId="0" borderId="35" xfId="108" applyNumberFormat="1" applyFont="1" applyFill="1" applyBorder="1" applyAlignment="1">
      <alignment horizontal="left"/>
      <protection/>
    </xf>
    <xf numFmtId="3" fontId="51" fillId="0" borderId="35" xfId="108" applyNumberFormat="1" applyFont="1" applyFill="1" applyBorder="1">
      <alignment/>
      <protection/>
    </xf>
    <xf numFmtId="174" fontId="0" fillId="0" borderId="52" xfId="108" applyNumberFormat="1" applyFont="1" applyFill="1" applyBorder="1">
      <alignment/>
      <protection/>
    </xf>
    <xf numFmtId="174" fontId="0" fillId="0" borderId="21" xfId="108" applyNumberFormat="1" applyFont="1" applyFill="1" applyBorder="1">
      <alignment/>
      <protection/>
    </xf>
    <xf numFmtId="174" fontId="0" fillId="0" borderId="53" xfId="108" applyNumberFormat="1" applyFont="1" applyFill="1" applyBorder="1">
      <alignment/>
      <protection/>
    </xf>
    <xf numFmtId="174" fontId="0" fillId="0" borderId="35" xfId="108" applyNumberFormat="1" applyFont="1" applyFill="1" applyBorder="1">
      <alignment/>
      <protection/>
    </xf>
    <xf numFmtId="49" fontId="0" fillId="0" borderId="54" xfId="108" applyNumberFormat="1" applyFont="1" applyFill="1" applyBorder="1" applyAlignment="1">
      <alignment horizontal="left"/>
      <protection/>
    </xf>
    <xf numFmtId="49" fontId="51" fillId="0" borderId="55" xfId="108" applyNumberFormat="1" applyFont="1" applyFill="1" applyBorder="1" applyAlignment="1">
      <alignment horizontal="left"/>
      <protection/>
    </xf>
    <xf numFmtId="173" fontId="0" fillId="0" borderId="56" xfId="108" applyNumberFormat="1" applyFont="1" applyFill="1" applyBorder="1">
      <alignment/>
      <protection/>
    </xf>
    <xf numFmtId="173" fontId="0" fillId="0" borderId="20" xfId="108" applyNumberFormat="1" applyFont="1" applyFill="1" applyBorder="1">
      <alignment/>
      <protection/>
    </xf>
    <xf numFmtId="173" fontId="0" fillId="0" borderId="57" xfId="108" applyNumberFormat="1" applyFont="1" applyFill="1" applyBorder="1">
      <alignment/>
      <protection/>
    </xf>
    <xf numFmtId="173" fontId="0" fillId="0" borderId="55" xfId="108" applyNumberFormat="1" applyFont="1" applyFill="1" applyBorder="1">
      <alignment/>
      <protection/>
    </xf>
    <xf numFmtId="49" fontId="0" fillId="0" borderId="28" xfId="108" applyNumberFormat="1" applyFont="1" applyFill="1" applyBorder="1" applyAlignment="1">
      <alignment horizontal="left"/>
      <protection/>
    </xf>
    <xf numFmtId="174" fontId="0" fillId="0" borderId="58" xfId="108" applyNumberFormat="1" applyFont="1" applyFill="1" applyBorder="1">
      <alignment/>
      <protection/>
    </xf>
    <xf numFmtId="174" fontId="0" fillId="0" borderId="42" xfId="108" applyNumberFormat="1" applyFont="1" applyFill="1" applyBorder="1">
      <alignment/>
      <protection/>
    </xf>
    <xf numFmtId="174" fontId="0" fillId="0" borderId="59" xfId="108" applyNumberFormat="1" applyFont="1" applyFill="1" applyBorder="1">
      <alignment/>
      <protection/>
    </xf>
    <xf numFmtId="49" fontId="51" fillId="0" borderId="35" xfId="108" applyNumberFormat="1" applyFont="1" applyFill="1" applyBorder="1" applyAlignment="1">
      <alignment horizontal="left"/>
      <protection/>
    </xf>
    <xf numFmtId="173" fontId="0" fillId="0" borderId="60" xfId="108" applyNumberFormat="1" applyFont="1" applyFill="1" applyBorder="1">
      <alignment/>
      <protection/>
    </xf>
    <xf numFmtId="173" fontId="0" fillId="0" borderId="61" xfId="108" applyNumberFormat="1" applyFont="1" applyFill="1" applyBorder="1">
      <alignment/>
      <protection/>
    </xf>
    <xf numFmtId="173" fontId="0" fillId="0" borderId="62" xfId="108" applyNumberFormat="1" applyFont="1" applyFill="1" applyBorder="1">
      <alignment/>
      <protection/>
    </xf>
    <xf numFmtId="173" fontId="0" fillId="0" borderId="34" xfId="108" applyNumberFormat="1" applyFont="1" applyFill="1" applyBorder="1">
      <alignment/>
      <protection/>
    </xf>
    <xf numFmtId="173" fontId="0" fillId="0" borderId="33" xfId="108" applyNumberFormat="1" applyFont="1" applyFill="1" applyBorder="1">
      <alignment/>
      <protection/>
    </xf>
    <xf numFmtId="173" fontId="0" fillId="0" borderId="37" xfId="108" applyNumberFormat="1" applyFont="1" applyFill="1" applyBorder="1">
      <alignment/>
      <protection/>
    </xf>
    <xf numFmtId="173" fontId="51" fillId="0" borderId="24" xfId="108" applyNumberFormat="1" applyFont="1" applyFill="1" applyBorder="1">
      <alignment/>
      <protection/>
    </xf>
    <xf numFmtId="174" fontId="0" fillId="0" borderId="24" xfId="108" applyNumberFormat="1" applyFont="1" applyFill="1" applyBorder="1">
      <alignment/>
      <protection/>
    </xf>
    <xf numFmtId="174" fontId="0" fillId="0" borderId="63" xfId="108" applyNumberFormat="1" applyFont="1" applyFill="1" applyBorder="1">
      <alignment/>
      <protection/>
    </xf>
    <xf numFmtId="174" fontId="0" fillId="0" borderId="28" xfId="108" applyNumberFormat="1" applyFont="1" applyFill="1" applyBorder="1">
      <alignment/>
      <protection/>
    </xf>
    <xf numFmtId="173" fontId="51" fillId="0" borderId="37" xfId="108" applyNumberFormat="1" applyFont="1" applyFill="1" applyBorder="1">
      <alignment/>
      <protection/>
    </xf>
    <xf numFmtId="0" fontId="31" fillId="0" borderId="0" xfId="107" applyFont="1" applyAlignment="1">
      <alignment horizontal="right"/>
      <protection/>
    </xf>
    <xf numFmtId="0" fontId="15" fillId="0" borderId="33" xfId="107" applyFont="1" applyBorder="1" applyAlignment="1">
      <alignment horizontal="center"/>
      <protection/>
    </xf>
    <xf numFmtId="0" fontId="15" fillId="0" borderId="35" xfId="107" applyFont="1" applyBorder="1" applyAlignment="1">
      <alignment horizontal="center"/>
      <protection/>
    </xf>
    <xf numFmtId="0" fontId="17" fillId="0" borderId="35" xfId="107" applyFont="1" applyBorder="1" applyAlignment="1">
      <alignment horizontal="center"/>
      <protection/>
    </xf>
    <xf numFmtId="0" fontId="50" fillId="0" borderId="35" xfId="107" applyFont="1" applyBorder="1">
      <alignment/>
      <protection/>
    </xf>
    <xf numFmtId="164" fontId="31" fillId="0" borderId="35" xfId="107" applyNumberFormat="1" applyFont="1" applyBorder="1">
      <alignment/>
      <protection/>
    </xf>
    <xf numFmtId="164" fontId="50" fillId="0" borderId="35" xfId="107" applyNumberFormat="1" applyFont="1" applyFill="1" applyBorder="1">
      <alignment/>
      <protection/>
    </xf>
    <xf numFmtId="164" fontId="31" fillId="0" borderId="28" xfId="107" applyNumberFormat="1" applyFont="1" applyFill="1" applyBorder="1">
      <alignment/>
      <protection/>
    </xf>
    <xf numFmtId="0" fontId="3" fillId="0" borderId="0" xfId="111">
      <alignment/>
      <protection/>
    </xf>
    <xf numFmtId="0" fontId="17" fillId="0" borderId="0" xfId="111" applyFont="1" applyAlignment="1">
      <alignment horizontal="right"/>
      <protection/>
    </xf>
    <xf numFmtId="0" fontId="54" fillId="0" borderId="0" xfId="111" applyFont="1" applyAlignment="1">
      <alignment horizontal="centerContinuous"/>
      <protection/>
    </xf>
    <xf numFmtId="0" fontId="58" fillId="0" borderId="0" xfId="111" applyFont="1" applyAlignment="1">
      <alignment horizontal="centerContinuous"/>
      <protection/>
    </xf>
    <xf numFmtId="0" fontId="3" fillId="0" borderId="0" xfId="111" applyAlignment="1">
      <alignment horizontal="centerContinuous"/>
      <protection/>
    </xf>
    <xf numFmtId="0" fontId="59" fillId="0" borderId="0" xfId="111" applyFont="1" applyAlignment="1">
      <alignment horizontal="centerContinuous"/>
      <protection/>
    </xf>
    <xf numFmtId="0" fontId="17" fillId="0" borderId="0" xfId="111" applyFont="1">
      <alignment/>
      <protection/>
    </xf>
    <xf numFmtId="0" fontId="17" fillId="0" borderId="0" xfId="111" applyFont="1" applyAlignment="1">
      <alignment horizontal="right"/>
      <protection/>
    </xf>
    <xf numFmtId="0" fontId="31" fillId="0" borderId="0" xfId="111" applyFont="1" applyAlignment="1">
      <alignment horizontal="right"/>
      <protection/>
    </xf>
    <xf numFmtId="0" fontId="50" fillId="0" borderId="33" xfId="111" applyFont="1" applyBorder="1" applyAlignment="1">
      <alignment horizontal="center"/>
      <protection/>
    </xf>
    <xf numFmtId="0" fontId="50" fillId="0" borderId="64" xfId="111" applyFont="1" applyBorder="1" applyAlignment="1">
      <alignment horizontal="centerContinuous"/>
      <protection/>
    </xf>
    <xf numFmtId="0" fontId="50" fillId="0" borderId="43" xfId="111" applyFont="1" applyBorder="1" applyAlignment="1">
      <alignment horizontal="centerContinuous"/>
      <protection/>
    </xf>
    <xf numFmtId="0" fontId="50" fillId="0" borderId="44" xfId="111" applyFont="1" applyBorder="1" applyAlignment="1">
      <alignment horizontal="centerContinuous"/>
      <protection/>
    </xf>
    <xf numFmtId="0" fontId="50" fillId="0" borderId="34" xfId="111" applyFont="1" applyBorder="1" applyAlignment="1">
      <alignment horizontal="center"/>
      <protection/>
    </xf>
    <xf numFmtId="0" fontId="50" fillId="0" borderId="54" xfId="111" applyFont="1" applyBorder="1" applyAlignment="1">
      <alignment horizontal="center"/>
      <protection/>
    </xf>
    <xf numFmtId="0" fontId="50" fillId="0" borderId="52" xfId="111" applyFont="1" applyBorder="1" applyAlignment="1">
      <alignment horizontal="center"/>
      <protection/>
    </xf>
    <xf numFmtId="0" fontId="50" fillId="0" borderId="24" xfId="111" applyFont="1" applyBorder="1">
      <alignment/>
      <protection/>
    </xf>
    <xf numFmtId="0" fontId="50" fillId="0" borderId="20" xfId="111" applyFont="1" applyBorder="1" applyAlignment="1">
      <alignment horizontal="center"/>
      <protection/>
    </xf>
    <xf numFmtId="0" fontId="50" fillId="0" borderId="37" xfId="111" applyFont="1" applyBorder="1" applyAlignment="1">
      <alignment/>
      <protection/>
    </xf>
    <xf numFmtId="0" fontId="50" fillId="0" borderId="37" xfId="111" applyFont="1" applyBorder="1">
      <alignment/>
      <protection/>
    </xf>
    <xf numFmtId="0" fontId="50" fillId="0" borderId="37" xfId="111" applyFont="1" applyBorder="1" applyAlignment="1">
      <alignment horizontal="center"/>
      <protection/>
    </xf>
    <xf numFmtId="0" fontId="3" fillId="0" borderId="35" xfId="111" applyBorder="1" applyAlignment="1">
      <alignment horizontal="center"/>
      <protection/>
    </xf>
    <xf numFmtId="0" fontId="50" fillId="0" borderId="52" xfId="111" applyFont="1" applyBorder="1">
      <alignment/>
      <protection/>
    </xf>
    <xf numFmtId="0" fontId="50" fillId="0" borderId="37" xfId="111" applyFont="1" applyBorder="1" applyAlignment="1">
      <alignment horizontal="left"/>
      <protection/>
    </xf>
    <xf numFmtId="0" fontId="50" fillId="0" borderId="35" xfId="111" applyFont="1" applyBorder="1">
      <alignment/>
      <protection/>
    </xf>
    <xf numFmtId="0" fontId="50" fillId="0" borderId="37" xfId="111" applyFont="1" applyBorder="1" applyAlignment="1">
      <alignment horizontal="center"/>
      <protection/>
    </xf>
    <xf numFmtId="0" fontId="31" fillId="0" borderId="37" xfId="111" applyFont="1" applyBorder="1" applyAlignment="1">
      <alignment horizontal="center"/>
      <protection/>
    </xf>
    <xf numFmtId="0" fontId="50" fillId="0" borderId="58" xfId="111" applyFont="1" applyBorder="1">
      <alignment/>
      <protection/>
    </xf>
    <xf numFmtId="0" fontId="50" fillId="0" borderId="63" xfId="111" applyFont="1" applyBorder="1">
      <alignment/>
      <protection/>
    </xf>
    <xf numFmtId="0" fontId="50" fillId="0" borderId="31" xfId="111" applyFont="1" applyBorder="1" applyAlignment="1">
      <alignment horizontal="left"/>
      <protection/>
    </xf>
    <xf numFmtId="0" fontId="50" fillId="0" borderId="31" xfId="111" applyFont="1" applyBorder="1">
      <alignment/>
      <protection/>
    </xf>
    <xf numFmtId="17" fontId="50" fillId="0" borderId="37" xfId="111" applyNumberFormat="1" applyFont="1" applyBorder="1" applyAlignment="1">
      <alignment horizontal="center"/>
      <protection/>
    </xf>
    <xf numFmtId="0" fontId="31" fillId="0" borderId="31" xfId="111" applyFont="1" applyBorder="1" applyAlignment="1">
      <alignment horizontal="center"/>
      <protection/>
    </xf>
    <xf numFmtId="17" fontId="50" fillId="0" borderId="31" xfId="111" applyNumberFormat="1" applyFont="1" applyBorder="1" applyAlignment="1">
      <alignment horizontal="center"/>
      <protection/>
    </xf>
    <xf numFmtId="0" fontId="3" fillId="0" borderId="31" xfId="111" applyFont="1" applyBorder="1" applyAlignment="1">
      <alignment horizontal="center"/>
      <protection/>
    </xf>
    <xf numFmtId="0" fontId="3" fillId="0" borderId="30" xfId="111" applyBorder="1" applyAlignment="1">
      <alignment horizontal="center"/>
      <protection/>
    </xf>
    <xf numFmtId="0" fontId="31" fillId="0" borderId="50" xfId="111" applyFont="1" applyBorder="1" applyAlignment="1">
      <alignment horizontal="center"/>
      <protection/>
    </xf>
    <xf numFmtId="0" fontId="31" fillId="0" borderId="65" xfId="111" applyFont="1" applyBorder="1" applyAlignment="1">
      <alignment horizontal="center"/>
      <protection/>
    </xf>
    <xf numFmtId="0" fontId="31" fillId="0" borderId="32" xfId="111" applyFont="1" applyBorder="1" applyAlignment="1">
      <alignment horizontal="center"/>
      <protection/>
    </xf>
    <xf numFmtId="0" fontId="54" fillId="0" borderId="35" xfId="112" applyFont="1" applyBorder="1" applyAlignment="1">
      <alignment horizontal="center"/>
      <protection/>
    </xf>
    <xf numFmtId="49" fontId="54" fillId="0" borderId="52" xfId="112" applyNumberFormat="1" applyFont="1" applyBorder="1" applyAlignment="1">
      <alignment horizontal="center"/>
      <protection/>
    </xf>
    <xf numFmtId="49" fontId="54" fillId="0" borderId="24" xfId="112" applyNumberFormat="1" applyFont="1" applyBorder="1" applyAlignment="1">
      <alignment horizontal="center"/>
      <protection/>
    </xf>
    <xf numFmtId="49" fontId="54" fillId="0" borderId="24" xfId="112" applyNumberFormat="1" applyFont="1" applyBorder="1" applyAlignment="1">
      <alignment horizontal="center" vertical="top"/>
      <protection/>
    </xf>
    <xf numFmtId="0" fontId="59" fillId="0" borderId="37" xfId="112" applyFont="1" applyBorder="1" applyAlignment="1">
      <alignment horizontal="center"/>
      <protection/>
    </xf>
    <xf numFmtId="0" fontId="54" fillId="0" borderId="37" xfId="112" applyFont="1" applyBorder="1" applyAlignment="1">
      <alignment horizontal="left"/>
      <protection/>
    </xf>
    <xf numFmtId="164" fontId="54" fillId="0" borderId="37" xfId="112" applyNumberFormat="1" applyFont="1" applyBorder="1" applyAlignment="1">
      <alignment/>
      <protection/>
    </xf>
    <xf numFmtId="166" fontId="54" fillId="0" borderId="37" xfId="111" applyNumberFormat="1" applyFont="1" applyBorder="1" applyAlignment="1">
      <alignment/>
      <protection/>
    </xf>
    <xf numFmtId="0" fontId="15" fillId="0" borderId="35" xfId="112" applyFont="1" applyBorder="1" applyAlignment="1">
      <alignment horizontal="center"/>
      <protection/>
    </xf>
    <xf numFmtId="0" fontId="17" fillId="0" borderId="52" xfId="112" applyFont="1" applyBorder="1">
      <alignment/>
      <protection/>
    </xf>
    <xf numFmtId="49" fontId="15" fillId="0" borderId="24" xfId="112" applyNumberFormat="1" applyFont="1" applyBorder="1" applyAlignment="1">
      <alignment horizontal="center"/>
      <protection/>
    </xf>
    <xf numFmtId="49" fontId="15" fillId="0" borderId="37" xfId="112" applyNumberFormat="1" applyFont="1" applyBorder="1" applyAlignment="1">
      <alignment horizontal="left"/>
      <protection/>
    </xf>
    <xf numFmtId="0" fontId="15" fillId="0" borderId="37" xfId="112" applyFont="1" applyBorder="1" applyAlignment="1">
      <alignment/>
      <protection/>
    </xf>
    <xf numFmtId="164" fontId="15" fillId="0" borderId="37" xfId="111" applyNumberFormat="1" applyFont="1" applyBorder="1" applyAlignment="1">
      <alignment/>
      <protection/>
    </xf>
    <xf numFmtId="166" fontId="15" fillId="0" borderId="37" xfId="111" applyNumberFormat="1" applyFont="1" applyBorder="1" applyAlignment="1">
      <alignment/>
      <protection/>
    </xf>
    <xf numFmtId="0" fontId="60" fillId="0" borderId="35" xfId="112" applyFont="1" applyBorder="1" applyAlignment="1">
      <alignment horizontal="center"/>
      <protection/>
    </xf>
    <xf numFmtId="49" fontId="60" fillId="0" borderId="24" xfId="112" applyNumberFormat="1" applyFont="1" applyBorder="1" applyAlignment="1">
      <alignment horizontal="center"/>
      <protection/>
    </xf>
    <xf numFmtId="49" fontId="60" fillId="0" borderId="37" xfId="112" applyNumberFormat="1" applyFont="1" applyBorder="1" applyAlignment="1">
      <alignment horizontal="left"/>
      <protection/>
    </xf>
    <xf numFmtId="0" fontId="60" fillId="0" borderId="37" xfId="112" applyFont="1" applyBorder="1" applyAlignment="1">
      <alignment/>
      <protection/>
    </xf>
    <xf numFmtId="164" fontId="60" fillId="0" borderId="37" xfId="111" applyNumberFormat="1" applyFont="1" applyBorder="1" applyAlignment="1">
      <alignment/>
      <protection/>
    </xf>
    <xf numFmtId="166" fontId="60" fillId="0" borderId="37" xfId="111" applyNumberFormat="1" applyFont="1" applyBorder="1" applyAlignment="1">
      <alignment/>
      <protection/>
    </xf>
    <xf numFmtId="0" fontId="31" fillId="0" borderId="35" xfId="112" applyFont="1" applyBorder="1" applyAlignment="1">
      <alignment horizontal="center"/>
      <protection/>
    </xf>
    <xf numFmtId="0" fontId="31" fillId="0" borderId="52" xfId="111" applyFont="1" applyBorder="1">
      <alignment/>
      <protection/>
    </xf>
    <xf numFmtId="0" fontId="31" fillId="0" borderId="24" xfId="111" applyFont="1" applyBorder="1">
      <alignment/>
      <protection/>
    </xf>
    <xf numFmtId="0" fontId="31" fillId="0" borderId="24" xfId="111" applyFont="1" applyBorder="1" applyAlignment="1">
      <alignment horizontal="center"/>
      <protection/>
    </xf>
    <xf numFmtId="49" fontId="31" fillId="0" borderId="37" xfId="111" applyNumberFormat="1" applyFont="1" applyBorder="1" applyAlignment="1">
      <alignment horizontal="center"/>
      <protection/>
    </xf>
    <xf numFmtId="49" fontId="31" fillId="0" borderId="37" xfId="111" applyNumberFormat="1" applyFont="1" applyBorder="1" applyAlignment="1">
      <alignment/>
      <protection/>
    </xf>
    <xf numFmtId="164" fontId="31" fillId="0" borderId="37" xfId="111" applyNumberFormat="1" applyFont="1" applyBorder="1" applyAlignment="1">
      <alignment/>
      <protection/>
    </xf>
    <xf numFmtId="166" fontId="31" fillId="0" borderId="37" xfId="111" applyNumberFormat="1" applyFont="1" applyBorder="1" applyAlignment="1">
      <alignment/>
      <protection/>
    </xf>
    <xf numFmtId="0" fontId="31" fillId="0" borderId="52" xfId="112" applyFont="1" applyBorder="1">
      <alignment/>
      <protection/>
    </xf>
    <xf numFmtId="49" fontId="15" fillId="0" borderId="24" xfId="112" applyNumberFormat="1" applyFont="1" applyBorder="1" applyAlignment="1">
      <alignment horizontal="center"/>
      <protection/>
    </xf>
    <xf numFmtId="49" fontId="15" fillId="0" borderId="37" xfId="112" applyNumberFormat="1" applyFont="1" applyBorder="1" applyAlignment="1">
      <alignment horizontal="left"/>
      <protection/>
    </xf>
    <xf numFmtId="0" fontId="15" fillId="0" borderId="37" xfId="112" applyFont="1" applyBorder="1" applyAlignment="1">
      <alignment/>
      <protection/>
    </xf>
    <xf numFmtId="164" fontId="15" fillId="0" borderId="37" xfId="111" applyNumberFormat="1" applyFont="1" applyBorder="1" applyAlignment="1">
      <alignment/>
      <protection/>
    </xf>
    <xf numFmtId="164" fontId="15" fillId="0" borderId="37" xfId="111" applyNumberFormat="1" applyFont="1" applyFill="1" applyBorder="1" applyAlignment="1">
      <alignment/>
      <protection/>
    </xf>
    <xf numFmtId="49" fontId="60" fillId="0" borderId="24" xfId="111" applyNumberFormat="1" applyFont="1" applyBorder="1" applyAlignment="1">
      <alignment horizontal="center"/>
      <protection/>
    </xf>
    <xf numFmtId="49" fontId="60" fillId="0" borderId="37" xfId="111" applyNumberFormat="1" applyFont="1" applyBorder="1" applyAlignment="1">
      <alignment horizontal="left"/>
      <protection/>
    </xf>
    <xf numFmtId="49" fontId="60" fillId="0" borderId="37" xfId="111" applyNumberFormat="1" applyFont="1" applyBorder="1" applyAlignment="1">
      <alignment wrapText="1"/>
      <protection/>
    </xf>
    <xf numFmtId="0" fontId="31" fillId="0" borderId="37" xfId="111" applyFont="1" applyBorder="1" applyAlignment="1">
      <alignment/>
      <protection/>
    </xf>
    <xf numFmtId="0" fontId="31" fillId="0" borderId="37" xfId="111" applyFont="1" applyBorder="1" applyAlignment="1">
      <alignment horizontal="left"/>
      <protection/>
    </xf>
    <xf numFmtId="49" fontId="60" fillId="0" borderId="37" xfId="111" applyNumberFormat="1" applyFont="1" applyBorder="1" applyAlignment="1">
      <alignment horizontal="center"/>
      <protection/>
    </xf>
    <xf numFmtId="0" fontId="60" fillId="0" borderId="37" xfId="111" applyFont="1" applyBorder="1" applyAlignment="1">
      <alignment horizontal="justify"/>
      <protection/>
    </xf>
    <xf numFmtId="49" fontId="15" fillId="0" borderId="24" xfId="112" applyNumberFormat="1" applyFont="1" applyFill="1" applyBorder="1" applyAlignment="1" applyProtection="1">
      <alignment horizontal="center"/>
      <protection locked="0"/>
    </xf>
    <xf numFmtId="49" fontId="15" fillId="0" borderId="37" xfId="112" applyNumberFormat="1" applyFont="1" applyBorder="1" applyAlignment="1">
      <alignment horizontal="center"/>
      <protection/>
    </xf>
    <xf numFmtId="164" fontId="15" fillId="0" borderId="37" xfId="112" applyNumberFormat="1" applyFont="1" applyBorder="1" applyAlignment="1">
      <alignment/>
      <protection/>
    </xf>
    <xf numFmtId="0" fontId="31" fillId="0" borderId="52" xfId="112" applyFont="1" applyBorder="1">
      <alignment/>
      <protection/>
    </xf>
    <xf numFmtId="49" fontId="31" fillId="0" borderId="24" xfId="112" applyNumberFormat="1" applyFont="1" applyFill="1" applyBorder="1" applyAlignment="1" applyProtection="1">
      <alignment horizontal="center"/>
      <protection locked="0"/>
    </xf>
    <xf numFmtId="49" fontId="60" fillId="0" borderId="37" xfId="112" applyNumberFormat="1" applyFont="1" applyBorder="1" applyAlignment="1">
      <alignment horizontal="center"/>
      <protection/>
    </xf>
    <xf numFmtId="164" fontId="60" fillId="0" borderId="37" xfId="112" applyNumberFormat="1" applyFont="1" applyBorder="1" applyAlignment="1">
      <alignment/>
      <protection/>
    </xf>
    <xf numFmtId="49" fontId="31" fillId="0" borderId="0" xfId="112" applyNumberFormat="1" applyFont="1" applyFill="1" applyBorder="1" applyAlignment="1" applyProtection="1">
      <alignment horizontal="center"/>
      <protection locked="0"/>
    </xf>
    <xf numFmtId="1" fontId="3" fillId="0" borderId="21" xfId="111" applyNumberFormat="1" applyFont="1" applyFill="1" applyBorder="1" applyAlignment="1">
      <alignment horizontal="left" vertical="top" wrapText="1"/>
      <protection/>
    </xf>
    <xf numFmtId="1" fontId="31" fillId="0" borderId="21" xfId="111" applyNumberFormat="1" applyFont="1" applyFill="1" applyBorder="1" applyAlignment="1">
      <alignment horizontal="center"/>
      <protection/>
    </xf>
    <xf numFmtId="0" fontId="31" fillId="0" borderId="35" xfId="111" applyFont="1" applyBorder="1" applyAlignment="1">
      <alignment/>
      <protection/>
    </xf>
    <xf numFmtId="164" fontId="31" fillId="0" borderId="37" xfId="112" applyNumberFormat="1" applyFont="1" applyBorder="1" applyAlignment="1">
      <alignment/>
      <protection/>
    </xf>
    <xf numFmtId="49" fontId="61" fillId="0" borderId="0" xfId="112" applyNumberFormat="1" applyFont="1" applyBorder="1" applyAlignment="1">
      <alignment horizontal="center"/>
      <protection/>
    </xf>
    <xf numFmtId="1" fontId="31" fillId="0" borderId="53" xfId="111" applyNumberFormat="1" applyFont="1" applyFill="1" applyBorder="1" applyAlignment="1">
      <alignment horizontal="center"/>
      <protection/>
    </xf>
    <xf numFmtId="49" fontId="31" fillId="0" borderId="35" xfId="111" applyNumberFormat="1" applyFont="1" applyBorder="1" applyAlignment="1">
      <alignment/>
      <protection/>
    </xf>
    <xf numFmtId="0" fontId="31" fillId="0" borderId="35" xfId="111" applyNumberFormat="1" applyFont="1" applyFill="1" applyBorder="1" applyAlignment="1">
      <alignment horizontal="left"/>
      <protection/>
    </xf>
    <xf numFmtId="49" fontId="31" fillId="0" borderId="24" xfId="112" applyNumberFormat="1" applyFont="1" applyBorder="1" applyAlignment="1">
      <alignment horizontal="center"/>
      <protection/>
    </xf>
    <xf numFmtId="49" fontId="31" fillId="0" borderId="37" xfId="112" applyNumberFormat="1" applyFont="1" applyBorder="1" applyAlignment="1">
      <alignment horizontal="center"/>
      <protection/>
    </xf>
    <xf numFmtId="0" fontId="31" fillId="0" borderId="37" xfId="112" applyFont="1" applyBorder="1" applyAlignment="1">
      <alignment/>
      <protection/>
    </xf>
    <xf numFmtId="164" fontId="31" fillId="0" borderId="37" xfId="111" applyNumberFormat="1" applyFont="1" applyBorder="1" applyAlignment="1">
      <alignment/>
      <protection/>
    </xf>
    <xf numFmtId="49" fontId="31" fillId="0" borderId="37" xfId="111" applyNumberFormat="1" applyFont="1" applyBorder="1" applyAlignment="1">
      <alignment/>
      <protection/>
    </xf>
    <xf numFmtId="49" fontId="31" fillId="0" borderId="0" xfId="112" applyNumberFormat="1" applyFont="1" applyBorder="1" applyAlignment="1">
      <alignment horizontal="center"/>
      <protection/>
    </xf>
    <xf numFmtId="49" fontId="31" fillId="0" borderId="53" xfId="112" applyNumberFormat="1" applyFont="1" applyBorder="1" applyAlignment="1">
      <alignment horizontal="center"/>
      <protection/>
    </xf>
    <xf numFmtId="0" fontId="31" fillId="0" borderId="37" xfId="111" applyFont="1" applyBorder="1" applyAlignment="1">
      <alignment/>
      <protection/>
    </xf>
    <xf numFmtId="49" fontId="60" fillId="0" borderId="53" xfId="112" applyNumberFormat="1" applyFont="1" applyBorder="1" applyAlignment="1">
      <alignment horizontal="center"/>
      <protection/>
    </xf>
    <xf numFmtId="166" fontId="31" fillId="0" borderId="37" xfId="111" applyNumberFormat="1" applyFont="1" applyBorder="1" applyAlignment="1">
      <alignment/>
      <protection/>
    </xf>
    <xf numFmtId="49" fontId="60" fillId="0" borderId="0" xfId="112" applyNumberFormat="1" applyFont="1" applyBorder="1" applyAlignment="1">
      <alignment horizontal="center"/>
      <protection/>
    </xf>
    <xf numFmtId="0" fontId="31" fillId="0" borderId="37" xfId="111" applyFont="1" applyFill="1" applyBorder="1" applyAlignment="1">
      <alignment/>
      <protection/>
    </xf>
    <xf numFmtId="0" fontId="31" fillId="57" borderId="35" xfId="112" applyFont="1" applyFill="1" applyBorder="1" applyAlignment="1">
      <alignment horizontal="center"/>
      <protection/>
    </xf>
    <xf numFmtId="0" fontId="31" fillId="57" borderId="52" xfId="112" applyFont="1" applyFill="1" applyBorder="1">
      <alignment/>
      <protection/>
    </xf>
    <xf numFmtId="49" fontId="31" fillId="57" borderId="24" xfId="112" applyNumberFormat="1" applyFont="1" applyFill="1" applyBorder="1" applyAlignment="1" applyProtection="1">
      <alignment horizontal="center"/>
      <protection locked="0"/>
    </xf>
    <xf numFmtId="49" fontId="60" fillId="57" borderId="0" xfId="112" applyNumberFormat="1" applyFont="1" applyFill="1" applyBorder="1" applyAlignment="1">
      <alignment horizontal="center"/>
      <protection/>
    </xf>
    <xf numFmtId="1" fontId="31" fillId="57" borderId="53" xfId="111" applyNumberFormat="1" applyFont="1" applyFill="1" applyBorder="1" applyAlignment="1">
      <alignment horizontal="center"/>
      <protection/>
    </xf>
    <xf numFmtId="0" fontId="31" fillId="57" borderId="37" xfId="111" applyFont="1" applyFill="1" applyBorder="1" applyAlignment="1">
      <alignment/>
      <protection/>
    </xf>
    <xf numFmtId="164" fontId="31" fillId="57" borderId="37" xfId="112" applyNumberFormat="1" applyFont="1" applyFill="1" applyBorder="1" applyAlignment="1">
      <alignment/>
      <protection/>
    </xf>
    <xf numFmtId="166" fontId="31" fillId="57" borderId="37" xfId="111" applyNumberFormat="1" applyFont="1" applyFill="1" applyBorder="1" applyAlignment="1">
      <alignment/>
      <protection/>
    </xf>
    <xf numFmtId="0" fontId="3" fillId="57" borderId="0" xfId="111" applyFill="1">
      <alignment/>
      <protection/>
    </xf>
    <xf numFmtId="0" fontId="31" fillId="0" borderId="35" xfId="112" applyFont="1" applyFill="1" applyBorder="1" applyAlignment="1">
      <alignment horizontal="center"/>
      <protection/>
    </xf>
    <xf numFmtId="0" fontId="31" fillId="0" borderId="52" xfId="112" applyFont="1" applyFill="1" applyBorder="1">
      <alignment/>
      <protection/>
    </xf>
    <xf numFmtId="49" fontId="31" fillId="0" borderId="24" xfId="112" applyNumberFormat="1" applyFont="1" applyFill="1" applyBorder="1" applyAlignment="1">
      <alignment horizontal="center"/>
      <protection/>
    </xf>
    <xf numFmtId="49" fontId="31" fillId="0" borderId="37" xfId="112" applyNumberFormat="1" applyFont="1" applyFill="1" applyBorder="1" applyAlignment="1">
      <alignment horizontal="center"/>
      <protection/>
    </xf>
    <xf numFmtId="0" fontId="31" fillId="0" borderId="37" xfId="112" applyFont="1" applyFill="1" applyBorder="1" applyAlignment="1">
      <alignment/>
      <protection/>
    </xf>
    <xf numFmtId="0" fontId="3" fillId="0" borderId="0" xfId="111" applyFill="1">
      <alignment/>
      <protection/>
    </xf>
    <xf numFmtId="164" fontId="31" fillId="0" borderId="37" xfId="112" applyNumberFormat="1" applyFont="1" applyFill="1" applyBorder="1" applyAlignment="1">
      <alignment/>
      <protection/>
    </xf>
    <xf numFmtId="164" fontId="15" fillId="0" borderId="37" xfId="112" applyNumberFormat="1" applyFont="1" applyBorder="1" applyAlignment="1">
      <alignment/>
      <protection/>
    </xf>
    <xf numFmtId="0" fontId="3" fillId="0" borderId="28" xfId="111" applyBorder="1">
      <alignment/>
      <protection/>
    </xf>
    <xf numFmtId="0" fontId="3" fillId="0" borderId="58" xfId="111" applyBorder="1" applyAlignment="1">
      <alignment wrapText="1"/>
      <protection/>
    </xf>
    <xf numFmtId="0" fontId="3" fillId="0" borderId="63" xfId="111" applyBorder="1" applyAlignment="1">
      <alignment wrapText="1"/>
      <protection/>
    </xf>
    <xf numFmtId="0" fontId="62" fillId="0" borderId="31" xfId="111" applyFont="1" applyBorder="1" applyAlignment="1">
      <alignment horizontal="left" wrapText="1"/>
      <protection/>
    </xf>
    <xf numFmtId="0" fontId="62" fillId="0" borderId="31" xfId="111" applyFont="1" applyBorder="1" applyAlignment="1">
      <alignment wrapText="1"/>
      <protection/>
    </xf>
    <xf numFmtId="164" fontId="3" fillId="0" borderId="31" xfId="111" applyNumberFormat="1" applyBorder="1" applyAlignment="1">
      <alignment/>
      <protection/>
    </xf>
    <xf numFmtId="166" fontId="60" fillId="0" borderId="28" xfId="111" applyNumberFormat="1" applyFont="1" applyBorder="1" applyAlignment="1">
      <alignment/>
      <protection/>
    </xf>
    <xf numFmtId="0" fontId="3" fillId="0" borderId="0" xfId="111" applyAlignment="1">
      <alignment wrapText="1"/>
      <protection/>
    </xf>
    <xf numFmtId="164" fontId="54" fillId="0" borderId="37" xfId="112" applyNumberFormat="1" applyFont="1" applyBorder="1" applyAlignment="1">
      <alignment/>
      <protection/>
    </xf>
    <xf numFmtId="164" fontId="54" fillId="0" borderId="37" xfId="112" applyNumberFormat="1" applyFont="1" applyFill="1" applyBorder="1" applyAlignment="1">
      <alignment/>
      <protection/>
    </xf>
    <xf numFmtId="166" fontId="50" fillId="0" borderId="37" xfId="111" applyNumberFormat="1" applyFont="1" applyBorder="1" applyAlignment="1">
      <alignment/>
      <protection/>
    </xf>
    <xf numFmtId="49" fontId="15" fillId="0" borderId="52" xfId="112" applyNumberFormat="1" applyFont="1" applyBorder="1" applyAlignment="1">
      <alignment horizontal="center"/>
      <protection/>
    </xf>
    <xf numFmtId="49" fontId="15" fillId="0" borderId="24" xfId="112" applyNumberFormat="1" applyFont="1" applyBorder="1" applyAlignment="1">
      <alignment horizontal="center" vertical="top"/>
      <protection/>
    </xf>
    <xf numFmtId="0" fontId="17" fillId="0" borderId="37" xfId="112" applyFont="1" applyBorder="1" applyAlignment="1">
      <alignment horizontal="center"/>
      <protection/>
    </xf>
    <xf numFmtId="0" fontId="15" fillId="0" borderId="37" xfId="112" applyFont="1" applyBorder="1" applyAlignment="1">
      <alignment horizontal="left"/>
      <protection/>
    </xf>
    <xf numFmtId="0" fontId="61" fillId="0" borderId="52" xfId="112" applyFont="1" applyBorder="1">
      <alignment/>
      <protection/>
    </xf>
    <xf numFmtId="0" fontId="61" fillId="0" borderId="24" xfId="112" applyFont="1" applyBorder="1">
      <alignment/>
      <protection/>
    </xf>
    <xf numFmtId="0" fontId="60" fillId="0" borderId="37" xfId="111" applyFont="1" applyBorder="1" applyAlignment="1">
      <alignment wrapText="1"/>
      <protection/>
    </xf>
    <xf numFmtId="49" fontId="31" fillId="0" borderId="37" xfId="111" applyNumberFormat="1" applyFont="1" applyBorder="1" applyAlignment="1">
      <alignment horizontal="left"/>
      <protection/>
    </xf>
    <xf numFmtId="0" fontId="31" fillId="0" borderId="37" xfId="111" applyFont="1" applyBorder="1" applyAlignment="1">
      <alignment wrapText="1"/>
      <protection/>
    </xf>
    <xf numFmtId="0" fontId="3" fillId="0" borderId="52" xfId="112" applyBorder="1">
      <alignment/>
      <protection/>
    </xf>
    <xf numFmtId="0" fontId="3" fillId="0" borderId="24" xfId="112" applyBorder="1">
      <alignment/>
      <protection/>
    </xf>
    <xf numFmtId="49" fontId="31" fillId="0" borderId="37" xfId="111" applyNumberFormat="1" applyFont="1" applyBorder="1" applyAlignment="1">
      <alignment horizontal="left"/>
      <protection/>
    </xf>
    <xf numFmtId="0" fontId="31" fillId="0" borderId="24" xfId="112" applyFont="1" applyBorder="1">
      <alignment/>
      <protection/>
    </xf>
    <xf numFmtId="0" fontId="31" fillId="0" borderId="37" xfId="111" applyFont="1" applyBorder="1" applyAlignment="1">
      <alignment wrapText="1"/>
      <protection/>
    </xf>
    <xf numFmtId="49" fontId="31" fillId="0" borderId="37" xfId="111" applyNumberFormat="1" applyFont="1" applyBorder="1" applyAlignment="1">
      <alignment wrapText="1"/>
      <protection/>
    </xf>
    <xf numFmtId="0" fontId="31" fillId="0" borderId="24" xfId="112" applyFont="1" applyBorder="1">
      <alignment/>
      <protection/>
    </xf>
    <xf numFmtId="0" fontId="31" fillId="0" borderId="24" xfId="111" applyFont="1" applyBorder="1" applyAlignment="1">
      <alignment horizontal="center"/>
      <protection/>
    </xf>
    <xf numFmtId="49" fontId="31" fillId="0" borderId="37" xfId="111" applyNumberFormat="1" applyFont="1" applyBorder="1" applyAlignment="1">
      <alignment horizontal="center"/>
      <protection/>
    </xf>
    <xf numFmtId="49" fontId="31" fillId="0" borderId="37" xfId="111" applyNumberFormat="1" applyFont="1" applyBorder="1" applyAlignment="1">
      <alignment wrapText="1"/>
      <protection/>
    </xf>
    <xf numFmtId="49" fontId="60" fillId="0" borderId="37" xfId="111" applyNumberFormat="1" applyFont="1" applyBorder="1" applyAlignment="1">
      <alignment/>
      <protection/>
    </xf>
    <xf numFmtId="0" fontId="60" fillId="0" borderId="37" xfId="111" applyFont="1" applyBorder="1" applyAlignment="1">
      <alignment/>
      <protection/>
    </xf>
    <xf numFmtId="164" fontId="3" fillId="0" borderId="0" xfId="111" applyNumberFormat="1">
      <alignment/>
      <protection/>
    </xf>
    <xf numFmtId="164" fontId="54" fillId="0" borderId="37" xfId="112" applyNumberFormat="1" applyFont="1" applyFill="1" applyBorder="1" applyAlignment="1">
      <alignment/>
      <protection/>
    </xf>
    <xf numFmtId="164" fontId="15" fillId="0" borderId="37" xfId="112" applyNumberFormat="1" applyFont="1" applyFill="1" applyBorder="1" applyAlignment="1">
      <alignment/>
      <protection/>
    </xf>
    <xf numFmtId="49" fontId="31" fillId="57" borderId="24" xfId="112" applyNumberFormat="1" applyFont="1" applyFill="1" applyBorder="1" applyAlignment="1">
      <alignment horizontal="center"/>
      <protection/>
    </xf>
    <xf numFmtId="49" fontId="31" fillId="57" borderId="37" xfId="112" applyNumberFormat="1" applyFont="1" applyFill="1" applyBorder="1" applyAlignment="1">
      <alignment horizontal="center"/>
      <protection/>
    </xf>
    <xf numFmtId="0" fontId="31" fillId="57" borderId="37" xfId="112" applyFont="1" applyFill="1" applyBorder="1" applyAlignment="1">
      <alignment/>
      <protection/>
    </xf>
    <xf numFmtId="0" fontId="0" fillId="0" borderId="0" xfId="0" applyFont="1" applyFill="1" applyAlignment="1">
      <alignment/>
    </xf>
    <xf numFmtId="9" fontId="0" fillId="0" borderId="0" xfId="122" applyFont="1" applyFill="1" applyAlignment="1">
      <alignment/>
    </xf>
    <xf numFmtId="175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122" applyNumberFormat="1" applyFont="1" applyFill="1" applyAlignment="1">
      <alignment/>
    </xf>
    <xf numFmtId="4" fontId="0" fillId="0" borderId="0" xfId="12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0" fontId="51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51" fillId="0" borderId="0" xfId="0" applyFont="1" applyFill="1" applyAlignment="1">
      <alignment horizontal="center" wrapText="1"/>
    </xf>
    <xf numFmtId="0" fontId="63" fillId="0" borderId="0" xfId="0" applyFont="1" applyFill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0" fillId="0" borderId="0" xfId="0" applyNumberFormat="1" applyAlignment="1">
      <alignment/>
    </xf>
    <xf numFmtId="0" fontId="0" fillId="0" borderId="0" xfId="0" applyFont="1" applyFill="1" applyAlignment="1">
      <alignment vertical="center"/>
    </xf>
    <xf numFmtId="0" fontId="0" fillId="55" borderId="22" xfId="0" applyFont="1" applyFill="1" applyBorder="1" applyAlignment="1">
      <alignment horizontal="center" vertical="center"/>
    </xf>
    <xf numFmtId="0" fontId="0" fillId="55" borderId="22" xfId="0" applyFont="1" applyFill="1" applyBorder="1" applyAlignment="1">
      <alignment vertical="center" wrapText="1"/>
    </xf>
    <xf numFmtId="49" fontId="0" fillId="55" borderId="22" xfId="0" applyNumberFormat="1" applyFont="1" applyFill="1" applyBorder="1" applyAlignment="1">
      <alignment horizontal="right" vertical="center"/>
    </xf>
    <xf numFmtId="3" fontId="0" fillId="55" borderId="22" xfId="0" applyNumberFormat="1" applyFont="1" applyFill="1" applyBorder="1" applyAlignment="1">
      <alignment horizontal="right" vertical="center"/>
    </xf>
    <xf numFmtId="0" fontId="0" fillId="55" borderId="22" xfId="0" applyNumberFormat="1" applyFont="1" applyFill="1" applyBorder="1" applyAlignment="1">
      <alignment horizontal="right" vertical="center"/>
    </xf>
    <xf numFmtId="0" fontId="0" fillId="55" borderId="22" xfId="0" applyFont="1" applyFill="1" applyBorder="1" applyAlignment="1">
      <alignment vertical="center"/>
    </xf>
    <xf numFmtId="0" fontId="0" fillId="55" borderId="22" xfId="0" applyFont="1" applyFill="1" applyBorder="1" applyAlignment="1">
      <alignment horizontal="right" vertical="center" wrapText="1"/>
    </xf>
    <xf numFmtId="0" fontId="0" fillId="55" borderId="22" xfId="0" applyFont="1" applyFill="1" applyBorder="1" applyAlignment="1">
      <alignment horizontal="center" vertical="center" wrapText="1"/>
    </xf>
    <xf numFmtId="0" fontId="0" fillId="55" borderId="22" xfId="0" applyFont="1" applyFill="1" applyBorder="1" applyAlignment="1">
      <alignment horizontal="right" vertical="center"/>
    </xf>
    <xf numFmtId="0" fontId="0" fillId="55" borderId="22" xfId="0" applyFont="1" applyFill="1" applyBorder="1" applyAlignment="1">
      <alignment horizontal="left" vertical="center" wrapText="1"/>
    </xf>
    <xf numFmtId="1" fontId="0" fillId="55" borderId="2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33" fillId="56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3" fontId="0" fillId="56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right"/>
    </xf>
    <xf numFmtId="0" fontId="33" fillId="0" borderId="0" xfId="0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right"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6" fontId="4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4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29" fillId="0" borderId="0" xfId="92" applyFont="1" applyFill="1">
      <alignment/>
      <protection/>
    </xf>
    <xf numFmtId="0" fontId="56" fillId="0" borderId="22" xfId="92" applyFont="1" applyFill="1" applyBorder="1" applyAlignment="1">
      <alignment horizontal="center" vertical="center" wrapText="1"/>
      <protection/>
    </xf>
    <xf numFmtId="0" fontId="56" fillId="0" borderId="66" xfId="92" applyFont="1" applyFill="1" applyBorder="1" applyAlignment="1">
      <alignment horizontal="center" vertical="center" wrapText="1"/>
      <protection/>
    </xf>
    <xf numFmtId="0" fontId="56" fillId="0" borderId="67" xfId="92" applyFont="1" applyFill="1" applyBorder="1" applyAlignment="1">
      <alignment horizontal="center" vertical="center" wrapText="1"/>
      <protection/>
    </xf>
    <xf numFmtId="10" fontId="29" fillId="0" borderId="0" xfId="123" applyNumberFormat="1" applyFont="1" applyFill="1" applyAlignment="1">
      <alignment/>
    </xf>
    <xf numFmtId="10" fontId="29" fillId="0" borderId="0" xfId="92" applyNumberFormat="1" applyFont="1" applyFill="1">
      <alignment/>
      <protection/>
    </xf>
    <xf numFmtId="176" fontId="56" fillId="0" borderId="68" xfId="92" applyNumberFormat="1" applyFont="1" applyFill="1" applyBorder="1" applyAlignment="1">
      <alignment horizontal="left" vertical="center"/>
      <protection/>
    </xf>
    <xf numFmtId="3" fontId="56" fillId="0" borderId="22" xfId="92" applyNumberFormat="1" applyFont="1" applyFill="1" applyBorder="1">
      <alignment/>
      <protection/>
    </xf>
    <xf numFmtId="3" fontId="29" fillId="0" borderId="22" xfId="92" applyNumberFormat="1" applyFont="1" applyFill="1" applyBorder="1">
      <alignment/>
      <protection/>
    </xf>
    <xf numFmtId="3" fontId="29" fillId="0" borderId="66" xfId="92" applyNumberFormat="1" applyFont="1" applyFill="1" applyBorder="1">
      <alignment/>
      <protection/>
    </xf>
    <xf numFmtId="10" fontId="29" fillId="0" borderId="67" xfId="92" applyNumberFormat="1" applyFont="1" applyFill="1" applyBorder="1">
      <alignment/>
      <protection/>
    </xf>
    <xf numFmtId="3" fontId="67" fillId="0" borderId="66" xfId="92" applyNumberFormat="1" applyFont="1" applyFill="1" applyBorder="1">
      <alignment/>
      <protection/>
    </xf>
    <xf numFmtId="3" fontId="29" fillId="0" borderId="0" xfId="92" applyNumberFormat="1" applyFont="1" applyFill="1">
      <alignment/>
      <protection/>
    </xf>
    <xf numFmtId="10" fontId="101" fillId="0" borderId="67" xfId="92" applyNumberFormat="1" applyFont="1" applyFill="1" applyBorder="1">
      <alignment/>
      <protection/>
    </xf>
    <xf numFmtId="176" fontId="56" fillId="0" borderId="69" xfId="92" applyNumberFormat="1" applyFont="1" applyFill="1" applyBorder="1" applyAlignment="1">
      <alignment horizontal="left" vertical="center"/>
      <protection/>
    </xf>
    <xf numFmtId="3" fontId="29" fillId="0" borderId="70" xfId="92" applyNumberFormat="1" applyFont="1" applyFill="1" applyBorder="1">
      <alignment/>
      <protection/>
    </xf>
    <xf numFmtId="10" fontId="29" fillId="0" borderId="71" xfId="92" applyNumberFormat="1" applyFont="1" applyFill="1" applyBorder="1">
      <alignment/>
      <protection/>
    </xf>
    <xf numFmtId="176" fontId="56" fillId="0" borderId="72" xfId="92" applyNumberFormat="1" applyFont="1" applyFill="1" applyBorder="1" applyAlignment="1">
      <alignment horizontal="left" vertical="center"/>
      <protection/>
    </xf>
    <xf numFmtId="3" fontId="56" fillId="0" borderId="73" xfId="92" applyNumberFormat="1" applyFont="1" applyFill="1" applyBorder="1">
      <alignment/>
      <protection/>
    </xf>
    <xf numFmtId="3" fontId="29" fillId="0" borderId="73" xfId="92" applyNumberFormat="1" applyFont="1" applyFill="1" applyBorder="1">
      <alignment/>
      <protection/>
    </xf>
    <xf numFmtId="176" fontId="56" fillId="0" borderId="58" xfId="92" applyNumberFormat="1" applyFont="1" applyFill="1" applyBorder="1" applyAlignment="1">
      <alignment horizontal="left" vertical="center"/>
      <protection/>
    </xf>
    <xf numFmtId="3" fontId="29" fillId="0" borderId="42" xfId="92" applyNumberFormat="1" applyFont="1" applyFill="1" applyBorder="1">
      <alignment/>
      <protection/>
    </xf>
    <xf numFmtId="10" fontId="29" fillId="0" borderId="74" xfId="92" applyNumberFormat="1" applyFont="1" applyFill="1" applyBorder="1">
      <alignment/>
      <protection/>
    </xf>
    <xf numFmtId="0" fontId="0" fillId="0" borderId="22" xfId="0" applyFont="1" applyFill="1" applyBorder="1" applyAlignment="1">
      <alignment horizontal="center" vertical="center" wrapText="1"/>
    </xf>
    <xf numFmtId="14" fontId="33" fillId="55" borderId="22" xfId="0" applyNumberFormat="1" applyFont="1" applyFill="1" applyBorder="1" applyAlignment="1">
      <alignment horizontal="right"/>
    </xf>
    <xf numFmtId="3" fontId="84" fillId="0" borderId="22" xfId="0" applyNumberFormat="1" applyFont="1" applyBorder="1" applyAlignment="1">
      <alignment horizontal="right"/>
    </xf>
    <xf numFmtId="3" fontId="84" fillId="0" borderId="2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4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51" fillId="56" borderId="22" xfId="0" applyFont="1" applyFill="1" applyBorder="1" applyAlignment="1">
      <alignment horizontal="center" vertical="center" wrapText="1"/>
    </xf>
    <xf numFmtId="1" fontId="51" fillId="56" borderId="22" xfId="0" applyNumberFormat="1" applyFont="1" applyFill="1" applyBorder="1" applyAlignment="1">
      <alignment horizontal="center" vertical="center" wrapText="1"/>
    </xf>
    <xf numFmtId="0" fontId="51" fillId="55" borderId="22" xfId="0" applyFont="1" applyFill="1" applyBorder="1" applyAlignment="1">
      <alignment horizontal="center" vertical="center" wrapText="1"/>
    </xf>
    <xf numFmtId="3" fontId="51" fillId="55" borderId="22" xfId="0" applyNumberFormat="1" applyFont="1" applyFill="1" applyBorder="1" applyAlignment="1">
      <alignment horizontal="right" vertical="center"/>
    </xf>
    <xf numFmtId="0" fontId="51" fillId="0" borderId="66" xfId="0" applyFont="1" applyFill="1" applyBorder="1" applyAlignment="1">
      <alignment horizontal="left"/>
    </xf>
    <xf numFmtId="0" fontId="51" fillId="0" borderId="46" xfId="0" applyFont="1" applyFill="1" applyBorder="1" applyAlignment="1">
      <alignment horizontal="left"/>
    </xf>
    <xf numFmtId="3" fontId="51" fillId="0" borderId="46" xfId="0" applyNumberFormat="1" applyFont="1" applyFill="1" applyBorder="1" applyAlignment="1">
      <alignment/>
    </xf>
    <xf numFmtId="3" fontId="51" fillId="0" borderId="75" xfId="0" applyNumberFormat="1" applyFont="1" applyFill="1" applyBorder="1" applyAlignment="1">
      <alignment/>
    </xf>
    <xf numFmtId="0" fontId="49" fillId="0" borderId="22" xfId="0" applyFont="1" applyFill="1" applyBorder="1" applyAlignment="1">
      <alignment horizontal="center" vertical="center" wrapText="1"/>
    </xf>
    <xf numFmtId="4" fontId="49" fillId="0" borderId="22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horizontal="right" vertical="center"/>
    </xf>
    <xf numFmtId="3" fontId="0" fillId="0" borderId="75" xfId="0" applyNumberFormat="1" applyFont="1" applyFill="1" applyBorder="1" applyAlignment="1">
      <alignment horizontal="right" vertical="center"/>
    </xf>
    <xf numFmtId="3" fontId="0" fillId="0" borderId="75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horizontal="right" vertical="center" wrapText="1"/>
    </xf>
    <xf numFmtId="14" fontId="0" fillId="0" borderId="22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" fontId="33" fillId="0" borderId="20" xfId="0" applyNumberFormat="1" applyFont="1" applyFill="1" applyBorder="1" applyAlignment="1">
      <alignment vertical="center" wrapText="1"/>
    </xf>
    <xf numFmtId="14" fontId="0" fillId="0" borderId="2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 wrapText="1"/>
    </xf>
    <xf numFmtId="14" fontId="0" fillId="0" borderId="22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 wrapText="1"/>
    </xf>
    <xf numFmtId="0" fontId="0" fillId="0" borderId="20" xfId="0" applyNumberFormat="1" applyFont="1" applyFill="1" applyBorder="1" applyAlignment="1">
      <alignment horizontal="right" vertical="center"/>
    </xf>
    <xf numFmtId="49" fontId="0" fillId="0" borderId="76" xfId="0" applyNumberFormat="1" applyFont="1" applyFill="1" applyBorder="1" applyAlignment="1">
      <alignment horizontal="center" vertical="center"/>
    </xf>
    <xf numFmtId="4" fontId="0" fillId="0" borderId="76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 wrapText="1"/>
    </xf>
    <xf numFmtId="0" fontId="0" fillId="0" borderId="77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78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right" vertical="center"/>
    </xf>
    <xf numFmtId="14" fontId="0" fillId="0" borderId="2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horizontal="right" vertical="center"/>
    </xf>
    <xf numFmtId="4" fontId="0" fillId="0" borderId="22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0" fontId="0" fillId="0" borderId="66" xfId="0" applyFont="1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horizontal="right" vertical="center"/>
    </xf>
    <xf numFmtId="14" fontId="0" fillId="0" borderId="25" xfId="0" applyNumberFormat="1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14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0" fontId="0" fillId="0" borderId="25" xfId="118" applyFont="1" applyFill="1" applyBorder="1" applyAlignment="1">
      <alignment vertical="center" wrapText="1"/>
      <protection/>
    </xf>
    <xf numFmtId="0" fontId="0" fillId="0" borderId="25" xfId="118" applyFont="1" applyFill="1" applyBorder="1" applyAlignment="1">
      <alignment horizontal="center" vertical="center" wrapText="1"/>
      <protection/>
    </xf>
    <xf numFmtId="0" fontId="0" fillId="0" borderId="77" xfId="118" applyFont="1" applyFill="1" applyBorder="1" applyAlignment="1">
      <alignment vertical="center" wrapText="1"/>
      <protection/>
    </xf>
    <xf numFmtId="49" fontId="0" fillId="0" borderId="25" xfId="118" applyNumberFormat="1" applyFont="1" applyFill="1" applyBorder="1" applyAlignment="1">
      <alignment horizontal="center" vertical="center"/>
      <protection/>
    </xf>
    <xf numFmtId="0" fontId="0" fillId="0" borderId="25" xfId="118" applyNumberFormat="1" applyFont="1" applyFill="1" applyBorder="1" applyAlignment="1">
      <alignment horizontal="right" vertical="center"/>
      <protection/>
    </xf>
    <xf numFmtId="0" fontId="0" fillId="0" borderId="22" xfId="0" applyFont="1" applyFill="1" applyBorder="1" applyAlignment="1">
      <alignment horizontal="right" vertical="center"/>
    </xf>
    <xf numFmtId="0" fontId="0" fillId="0" borderId="75" xfId="0" applyFont="1" applyFill="1" applyBorder="1" applyAlignment="1">
      <alignment vertical="center" wrapText="1"/>
    </xf>
    <xf numFmtId="1" fontId="0" fillId="0" borderId="20" xfId="0" applyNumberFormat="1" applyFont="1" applyFill="1" applyBorder="1" applyAlignment="1">
      <alignment horizontal="right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0" fontId="0" fillId="0" borderId="76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 wrapText="1"/>
    </xf>
    <xf numFmtId="3" fontId="0" fillId="0" borderId="79" xfId="0" applyNumberFormat="1" applyFont="1" applyFill="1" applyBorder="1" applyAlignment="1">
      <alignment horizontal="right" vertical="center" wrapText="1"/>
    </xf>
    <xf numFmtId="3" fontId="0" fillId="0" borderId="76" xfId="0" applyNumberFormat="1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 wrapText="1"/>
    </xf>
    <xf numFmtId="49" fontId="0" fillId="0" borderId="25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 wrapText="1"/>
    </xf>
    <xf numFmtId="3" fontId="0" fillId="0" borderId="78" xfId="0" applyNumberFormat="1" applyFont="1" applyFill="1" applyBorder="1" applyAlignment="1">
      <alignment vertical="center"/>
    </xf>
    <xf numFmtId="14" fontId="0" fillId="0" borderId="25" xfId="0" applyNumberFormat="1" applyFont="1" applyFill="1" applyBorder="1" applyAlignment="1">
      <alignment horizontal="right" vertical="center" wrapText="1"/>
    </xf>
    <xf numFmtId="14" fontId="0" fillId="0" borderId="22" xfId="0" applyNumberFormat="1" applyFill="1" applyBorder="1" applyAlignment="1">
      <alignment vertical="center"/>
    </xf>
    <xf numFmtId="3" fontId="0" fillId="0" borderId="20" xfId="0" applyNumberFormat="1" applyFont="1" applyFill="1" applyBorder="1" applyAlignment="1">
      <alignment horizontal="right" vertical="center"/>
    </xf>
    <xf numFmtId="14" fontId="0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vertical="center" wrapText="1"/>
    </xf>
    <xf numFmtId="14" fontId="0" fillId="0" borderId="25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horizontal="center" vertical="center"/>
    </xf>
    <xf numFmtId="4" fontId="0" fillId="0" borderId="75" xfId="0" applyNumberFormat="1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0" fontId="49" fillId="0" borderId="66" xfId="0" applyFont="1" applyFill="1" applyBorder="1" applyAlignment="1">
      <alignment/>
    </xf>
    <xf numFmtId="0" fontId="49" fillId="0" borderId="46" xfId="0" applyFont="1" applyFill="1" applyBorder="1" applyAlignment="1">
      <alignment/>
    </xf>
    <xf numFmtId="0" fontId="49" fillId="0" borderId="46" xfId="0" applyFont="1" applyFill="1" applyBorder="1" applyAlignment="1">
      <alignment horizontal="right"/>
    </xf>
    <xf numFmtId="0" fontId="49" fillId="0" borderId="46" xfId="0" applyFont="1" applyFill="1" applyBorder="1" applyAlignment="1">
      <alignment horizontal="center"/>
    </xf>
    <xf numFmtId="3" fontId="49" fillId="0" borderId="22" xfId="0" applyNumberFormat="1" applyFont="1" applyFill="1" applyBorder="1" applyAlignment="1">
      <alignment horizontal="right"/>
    </xf>
    <xf numFmtId="4" fontId="49" fillId="0" borderId="46" xfId="0" applyNumberFormat="1" applyFont="1" applyFill="1" applyBorder="1" applyAlignment="1">
      <alignment horizontal="right"/>
    </xf>
    <xf numFmtId="4" fontId="49" fillId="0" borderId="75" xfId="0" applyNumberFormat="1" applyFont="1" applyFill="1" applyBorder="1" applyAlignment="1">
      <alignment horizontal="right"/>
    </xf>
    <xf numFmtId="3" fontId="49" fillId="0" borderId="66" xfId="0" applyNumberFormat="1" applyFont="1" applyFill="1" applyBorder="1" applyAlignment="1">
      <alignment horizontal="right"/>
    </xf>
    <xf numFmtId="3" fontId="49" fillId="0" borderId="22" xfId="0" applyNumberFormat="1" applyFont="1" applyFill="1" applyBorder="1" applyAlignment="1">
      <alignment/>
    </xf>
    <xf numFmtId="3" fontId="49" fillId="0" borderId="66" xfId="0" applyNumberFormat="1" applyFont="1" applyFill="1" applyBorder="1" applyAlignment="1">
      <alignment/>
    </xf>
    <xf numFmtId="4" fontId="49" fillId="0" borderId="66" xfId="0" applyNumberFormat="1" applyFont="1" applyFill="1" applyBorder="1" applyAlignment="1">
      <alignment/>
    </xf>
    <xf numFmtId="3" fontId="49" fillId="0" borderId="75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right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right" vertical="center"/>
    </xf>
    <xf numFmtId="0" fontId="49" fillId="0" borderId="66" xfId="0" applyFont="1" applyFill="1" applyBorder="1" applyAlignment="1">
      <alignment vertical="top" wrapText="1"/>
    </xf>
    <xf numFmtId="0" fontId="4" fillId="0" borderId="46" xfId="0" applyFont="1" applyFill="1" applyBorder="1" applyAlignment="1">
      <alignment/>
    </xf>
    <xf numFmtId="0" fontId="4" fillId="0" borderId="46" xfId="0" applyFont="1" applyFill="1" applyBorder="1" applyAlignment="1">
      <alignment horizontal="center"/>
    </xf>
    <xf numFmtId="4" fontId="49" fillId="0" borderId="46" xfId="0" applyNumberFormat="1" applyFont="1" applyFill="1" applyBorder="1" applyAlignment="1">
      <alignment/>
    </xf>
    <xf numFmtId="4" fontId="49" fillId="0" borderId="75" xfId="0" applyNumberFormat="1" applyFont="1" applyFill="1" applyBorder="1" applyAlignment="1">
      <alignment/>
    </xf>
    <xf numFmtId="3" fontId="49" fillId="0" borderId="22" xfId="0" applyNumberFormat="1" applyFont="1" applyFill="1" applyBorder="1" applyAlignment="1">
      <alignment/>
    </xf>
    <xf numFmtId="3" fontId="49" fillId="0" borderId="66" xfId="0" applyNumberFormat="1" applyFont="1" applyFill="1" applyBorder="1" applyAlignment="1">
      <alignment/>
    </xf>
    <xf numFmtId="4" fontId="49" fillId="0" borderId="66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4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56" fillId="0" borderId="0" xfId="0" applyFont="1" applyFill="1" applyAlignment="1">
      <alignment horizontal="left"/>
    </xf>
    <xf numFmtId="0" fontId="0" fillId="0" borderId="37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 wrapText="1"/>
    </xf>
    <xf numFmtId="0" fontId="56" fillId="0" borderId="0" xfId="0" applyFont="1" applyFill="1" applyAlignment="1">
      <alignment/>
    </xf>
    <xf numFmtId="0" fontId="92" fillId="0" borderId="0" xfId="90">
      <alignment/>
      <protection/>
    </xf>
    <xf numFmtId="0" fontId="56" fillId="0" borderId="0" xfId="0" applyFont="1" applyFill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49" fontId="56" fillId="0" borderId="80" xfId="92" applyNumberFormat="1" applyFont="1" applyFill="1" applyBorder="1" applyAlignment="1">
      <alignment horizontal="center" vertical="center"/>
      <protection/>
    </xf>
    <xf numFmtId="49" fontId="56" fillId="0" borderId="68" xfId="92" applyNumberFormat="1" applyFont="1" applyFill="1" applyBorder="1" applyAlignment="1">
      <alignment horizontal="center" vertical="center"/>
      <protection/>
    </xf>
    <xf numFmtId="0" fontId="56" fillId="0" borderId="81" xfId="92" applyFont="1" applyFill="1" applyBorder="1" applyAlignment="1">
      <alignment horizontal="center" vertical="center" wrapText="1"/>
      <protection/>
    </xf>
    <xf numFmtId="0" fontId="29" fillId="0" borderId="43" xfId="92" applyFont="1" applyFill="1" applyBorder="1" applyAlignment="1">
      <alignment/>
      <protection/>
    </xf>
    <xf numFmtId="0" fontId="29" fillId="0" borderId="44" xfId="92" applyFont="1" applyFill="1" applyBorder="1" applyAlignment="1">
      <alignment/>
      <protection/>
    </xf>
    <xf numFmtId="0" fontId="51" fillId="0" borderId="2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33" fillId="56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3" fillId="56" borderId="0" xfId="0" applyFont="1" applyFill="1" applyBorder="1" applyAlignment="1">
      <alignment vertical="top" wrapText="1"/>
    </xf>
    <xf numFmtId="4" fontId="49" fillId="0" borderId="20" xfId="0" applyNumberFormat="1" applyFont="1" applyFill="1" applyBorder="1" applyAlignment="1">
      <alignment horizontal="center" vertical="center" wrapText="1"/>
    </xf>
    <xf numFmtId="4" fontId="49" fillId="0" borderId="25" xfId="0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66" xfId="0" applyFont="1" applyFill="1" applyBorder="1" applyAlignment="1">
      <alignment horizontal="center"/>
    </xf>
    <xf numFmtId="0" fontId="49" fillId="0" borderId="46" xfId="0" applyFont="1" applyFill="1" applyBorder="1" applyAlignment="1">
      <alignment horizontal="center"/>
    </xf>
    <xf numFmtId="0" fontId="49" fillId="0" borderId="75" xfId="0" applyFont="1" applyFill="1" applyBorder="1" applyAlignment="1">
      <alignment horizontal="center"/>
    </xf>
    <xf numFmtId="0" fontId="56" fillId="0" borderId="78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/>
    </xf>
  </cellXfs>
  <cellStyles count="146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Akcia" xfId="51"/>
    <cellStyle name="Cena_Sk" xfId="52"/>
    <cellStyle name="Comma [0]" xfId="53"/>
    <cellStyle name="Currency [0]" xfId="54"/>
    <cellStyle name="Comma" xfId="55"/>
    <cellStyle name="Comma [0]" xfId="56"/>
    <cellStyle name="Čiarka 2" xfId="57"/>
    <cellStyle name="Čiarka 3" xfId="58"/>
    <cellStyle name="Čiarka 4" xfId="59"/>
    <cellStyle name="Čiarka 5" xfId="60"/>
    <cellStyle name="Čiarka 6" xfId="61"/>
    <cellStyle name="Date" xfId="62"/>
    <cellStyle name="Dobrá" xfId="63"/>
    <cellStyle name="Dobrá 2" xfId="64"/>
    <cellStyle name="Euro" xfId="65"/>
    <cellStyle name="Fixed" xfId="66"/>
    <cellStyle name="Heading1" xfId="67"/>
    <cellStyle name="Heading2" xfId="68"/>
    <cellStyle name="Kontrolná bunka" xfId="69"/>
    <cellStyle name="Kontrolná bunka 2" xfId="70"/>
    <cellStyle name="Currency" xfId="71"/>
    <cellStyle name="Currency [0]" xfId="72"/>
    <cellStyle name="Nadpis 1" xfId="73"/>
    <cellStyle name="Nadpis 1 2" xfId="74"/>
    <cellStyle name="Nadpis 2" xfId="75"/>
    <cellStyle name="Nadpis 2 2" xfId="76"/>
    <cellStyle name="Nadpis 3" xfId="77"/>
    <cellStyle name="Nadpis 3 2" xfId="78"/>
    <cellStyle name="Nadpis 4" xfId="79"/>
    <cellStyle name="Nadpis 4 2" xfId="80"/>
    <cellStyle name="Nazov" xfId="81"/>
    <cellStyle name="Neutrálna" xfId="82"/>
    <cellStyle name="Neutrálna 2" xfId="83"/>
    <cellStyle name="Normal_Book1" xfId="84"/>
    <cellStyle name="Normálna 10" xfId="85"/>
    <cellStyle name="Normálna 11" xfId="86"/>
    <cellStyle name="Normálna 12" xfId="87"/>
    <cellStyle name="Normálna 13" xfId="88"/>
    <cellStyle name="Normálna 14" xfId="89"/>
    <cellStyle name="Normálna 15" xfId="90"/>
    <cellStyle name="Normálna 2" xfId="91"/>
    <cellStyle name="Normálna 2 2" xfId="92"/>
    <cellStyle name="Normálna 3" xfId="93"/>
    <cellStyle name="Normálna 3 2" xfId="94"/>
    <cellStyle name="Normálna 3 3" xfId="95"/>
    <cellStyle name="Normálna 3 4" xfId="96"/>
    <cellStyle name="Normálna 3 5" xfId="97"/>
    <cellStyle name="Normálna 3 6" xfId="98"/>
    <cellStyle name="Normálna 4" xfId="99"/>
    <cellStyle name="Normálna 4 2" xfId="100"/>
    <cellStyle name="Normálna 5" xfId="101"/>
    <cellStyle name="Normálna 6" xfId="102"/>
    <cellStyle name="Normálna 7" xfId="103"/>
    <cellStyle name="Normálna 8" xfId="104"/>
    <cellStyle name="Normálna 9" xfId="105"/>
    <cellStyle name="normálne_06 SF Spolu PLNENIE 1-6 2012    11 07 2012" xfId="106"/>
    <cellStyle name="normálne_Časový vývoj SP od roku 95 - 2001" xfId="107"/>
    <cellStyle name="normálne_Hárok1" xfId="108"/>
    <cellStyle name="normálne_Mesač.prehľad P aV apríl 2006" xfId="109"/>
    <cellStyle name="normálne_nový výkaz upravený " xfId="110"/>
    <cellStyle name="normálne_plnenie 2012" xfId="111"/>
    <cellStyle name="normálne_plnenie investície 2006" xfId="112"/>
    <cellStyle name="normálne_Prílohy č. 1a ... (tvorba fondov 2007)" xfId="113"/>
    <cellStyle name="normálne_Prílohy k správe k 30.11.2010 - ústredie" xfId="114"/>
    <cellStyle name="normálne_Skutočnosť k 31.8.2010 - vzorce" xfId="115"/>
    <cellStyle name="normálne_Skutočnosť k 31.8.2010 - vzorce 2" xfId="116"/>
    <cellStyle name="normálne_Výdavky ZFNP 2007 - do správy" xfId="117"/>
    <cellStyle name="normálne_Zdravotnícke zariadenia ku dňu 31.12.2005" xfId="118"/>
    <cellStyle name="normálne_Zošit2" xfId="119"/>
    <cellStyle name="normální 2" xfId="120"/>
    <cellStyle name="normální_15.6.07 východ.+rozpočet 08-10" xfId="121"/>
    <cellStyle name="Percent" xfId="122"/>
    <cellStyle name="Percentá 2" xfId="123"/>
    <cellStyle name="Percentá 3" xfId="124"/>
    <cellStyle name="Popis" xfId="125"/>
    <cellStyle name="Poznámka" xfId="126"/>
    <cellStyle name="Poznámka 2" xfId="127"/>
    <cellStyle name="Prepojená bunka" xfId="128"/>
    <cellStyle name="Prepojená bunka 2" xfId="129"/>
    <cellStyle name="ProductNo." xfId="130"/>
    <cellStyle name="Spolu" xfId="131"/>
    <cellStyle name="Spolu 2" xfId="132"/>
    <cellStyle name="Text upozornenia" xfId="133"/>
    <cellStyle name="Text upozornenia 2" xfId="134"/>
    <cellStyle name="Titul" xfId="135"/>
    <cellStyle name="Total" xfId="136"/>
    <cellStyle name="Upozornenie" xfId="137"/>
    <cellStyle name="Vstup" xfId="138"/>
    <cellStyle name="Vstup 2" xfId="139"/>
    <cellStyle name="Výpočet" xfId="140"/>
    <cellStyle name="Výpočet 2" xfId="141"/>
    <cellStyle name="Výstup" xfId="142"/>
    <cellStyle name="Výstup 2" xfId="143"/>
    <cellStyle name="Vysvetľujúci text" xfId="144"/>
    <cellStyle name="Vysvetľujúci text 2" xfId="145"/>
    <cellStyle name="Zlá" xfId="146"/>
    <cellStyle name="Zlá 2" xfId="147"/>
    <cellStyle name="Zvýraznenie1" xfId="148"/>
    <cellStyle name="Zvýraznenie1 2" xfId="149"/>
    <cellStyle name="Zvýraznenie2" xfId="150"/>
    <cellStyle name="Zvýraznenie2 2" xfId="151"/>
    <cellStyle name="Zvýraznenie3" xfId="152"/>
    <cellStyle name="Zvýraznenie3 2" xfId="153"/>
    <cellStyle name="Zvýraznenie4" xfId="154"/>
    <cellStyle name="Zvýraznenie4 2" xfId="155"/>
    <cellStyle name="Zvýraznenie5" xfId="156"/>
    <cellStyle name="Zvýraznenie5 2" xfId="157"/>
    <cellStyle name="Zvýraznenie6" xfId="158"/>
    <cellStyle name="Zvýraznenie6 2" xfId="159"/>
  </cellStyles>
  <dxfs count="4">
    <dxf>
      <font>
        <color indexed="50"/>
      </font>
    </dxf>
    <dxf>
      <font>
        <color indexed="17"/>
      </font>
    </dxf>
    <dxf>
      <font>
        <color indexed="17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chartsheet" Target="chartsheets/sheet1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skutočnch príjmov od EAO v roku 2012 v porovnaní s rozpisom rozpočtu na rok 2012 a skutočnými príjmami v roku 2011 a 2010</a:t>
            </a:r>
          </a:p>
        </c:rich>
      </c:tx>
      <c:layout>
        <c:manualLayout>
          <c:xMode val="factor"/>
          <c:yMode val="factor"/>
          <c:x val="0.007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0165"/>
          <c:w val="0.974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'[7]graf'!$B$8</c:f>
              <c:strCache>
                <c:ptCount val="1"/>
                <c:pt idx="0">
                  <c:v>upravený rozpis rozpočtu príjmov na rok 2012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'[7]graf'!$C$8:$N$8</c:f>
              <c:numCache>
                <c:ptCount val="12"/>
                <c:pt idx="0">
                  <c:v>414897</c:v>
                </c:pt>
                <c:pt idx="1">
                  <c:v>408673</c:v>
                </c:pt>
                <c:pt idx="2">
                  <c:v>432578</c:v>
                </c:pt>
                <c:pt idx="3">
                  <c:v>424720</c:v>
                </c:pt>
                <c:pt idx="4">
                  <c:v>440925</c:v>
                </c:pt>
                <c:pt idx="5">
                  <c:v>442393</c:v>
                </c:pt>
                <c:pt idx="6">
                  <c:v>450483</c:v>
                </c:pt>
                <c:pt idx="7">
                  <c:v>449991</c:v>
                </c:pt>
                <c:pt idx="8">
                  <c:v>435192</c:v>
                </c:pt>
                <c:pt idx="9">
                  <c:v>453376</c:v>
                </c:pt>
                <c:pt idx="10">
                  <c:v>446136</c:v>
                </c:pt>
                <c:pt idx="11">
                  <c:v>548107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'[7]graf'!$B$9</c:f>
              <c:strCache>
                <c:ptCount val="1"/>
                <c:pt idx="0">
                  <c:v>príjmy od EAO spolu rok 2010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'[7]graf'!$C$9:$N$9</c:f>
              <c:numCache>
                <c:ptCount val="12"/>
                <c:pt idx="0">
                  <c:v>389552</c:v>
                </c:pt>
                <c:pt idx="1">
                  <c:v>389560</c:v>
                </c:pt>
                <c:pt idx="2">
                  <c:v>396486</c:v>
                </c:pt>
                <c:pt idx="3">
                  <c:v>409657</c:v>
                </c:pt>
                <c:pt idx="4">
                  <c:v>404592</c:v>
                </c:pt>
                <c:pt idx="5">
                  <c:v>409761</c:v>
                </c:pt>
                <c:pt idx="6">
                  <c:v>419820</c:v>
                </c:pt>
                <c:pt idx="7">
                  <c:v>416499</c:v>
                </c:pt>
                <c:pt idx="8">
                  <c:v>397403</c:v>
                </c:pt>
                <c:pt idx="9">
                  <c:v>419161</c:v>
                </c:pt>
                <c:pt idx="10">
                  <c:v>415393</c:v>
                </c:pt>
                <c:pt idx="11">
                  <c:v>512226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'[7]graf'!$B$10</c:f>
              <c:strCache>
                <c:ptCount val="1"/>
                <c:pt idx="0">
                  <c:v>príjmy od EAO spolu rok 2011 bez oddlženia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'[7]graf'!$C$10:$N$10</c:f>
              <c:numCache>
                <c:ptCount val="12"/>
                <c:pt idx="0">
                  <c:v>413261</c:v>
                </c:pt>
                <c:pt idx="1">
                  <c:v>405617</c:v>
                </c:pt>
                <c:pt idx="2">
                  <c:v>430883</c:v>
                </c:pt>
                <c:pt idx="3">
                  <c:v>421427</c:v>
                </c:pt>
                <c:pt idx="4">
                  <c:v>437860</c:v>
                </c:pt>
                <c:pt idx="5">
                  <c:v>439195</c:v>
                </c:pt>
                <c:pt idx="6">
                  <c:v>447037</c:v>
                </c:pt>
                <c:pt idx="7">
                  <c:v>446355</c:v>
                </c:pt>
                <c:pt idx="8">
                  <c:v>431593</c:v>
                </c:pt>
                <c:pt idx="9">
                  <c:v>449599</c:v>
                </c:pt>
                <c:pt idx="10">
                  <c:v>442321</c:v>
                </c:pt>
                <c:pt idx="11">
                  <c:v>538382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'[7]graf'!$B$11</c:f>
              <c:strCache>
                <c:ptCount val="1"/>
                <c:pt idx="0">
                  <c:v>príjmy od EAO spolu rok 2011 vrátane oddlženia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'[7]graf'!$C$11:$N$11</c:f>
              <c:numCache>
                <c:ptCount val="12"/>
                <c:pt idx="0">
                  <c:v>413261</c:v>
                </c:pt>
                <c:pt idx="1">
                  <c:v>405617</c:v>
                </c:pt>
                <c:pt idx="2">
                  <c:v>430883</c:v>
                </c:pt>
                <c:pt idx="3">
                  <c:v>421427</c:v>
                </c:pt>
                <c:pt idx="4">
                  <c:v>437860</c:v>
                </c:pt>
                <c:pt idx="5">
                  <c:v>439195</c:v>
                </c:pt>
                <c:pt idx="6">
                  <c:v>447037</c:v>
                </c:pt>
                <c:pt idx="7">
                  <c:v>446355</c:v>
                </c:pt>
                <c:pt idx="8">
                  <c:v>431593</c:v>
                </c:pt>
                <c:pt idx="9">
                  <c:v>508667</c:v>
                </c:pt>
                <c:pt idx="10">
                  <c:v>442321</c:v>
                </c:pt>
                <c:pt idx="11">
                  <c:v>538382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'[7]graf'!$B$12</c:f>
              <c:strCache>
                <c:ptCount val="1"/>
                <c:pt idx="0">
                  <c:v>príjmy od EAO spolu rok 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666699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'[7]graf'!$C$12:$N$12</c:f>
              <c:numCach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</c:numCache>
            </c:numRef>
          </c:val>
          <c:smooth val="0"/>
        </c:ser>
        <c:marker val="1"/>
        <c:axId val="10751283"/>
        <c:axId val="29652684"/>
      </c:lineChart>
      <c:catAx>
        <c:axId val="10751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mesiace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52684"/>
        <c:crossesAt val="0"/>
        <c:auto val="1"/>
        <c:lblOffset val="100"/>
        <c:tickLblSkip val="1"/>
        <c:noMultiLvlLbl val="0"/>
      </c:catAx>
      <c:valAx>
        <c:axId val="29652684"/>
        <c:scaling>
          <c:orientation val="minMax"/>
          <c:max val="565000"/>
          <c:min val="38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príjmy od EAO spolu v tis. Eur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1283"/>
        <c:crossesAt val="1"/>
        <c:crossBetween val="between"/>
        <c:dispUnits/>
        <c:majorUnit val="20000"/>
        <c:minorUnit val="20000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3"/>
          <c:y val="0.90175"/>
          <c:w val="0.947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Pohľadávky na poistnom a príspevkoch na SDS celkom (účet 316) v tis. Eur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20325"/>
          <c:w val="0.909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'[8]Vývoj pohľadávok'!$B$36:$B$47</c:f>
              <c:strCache>
                <c:ptCount val="12"/>
                <c:pt idx="0">
                  <c:v>k 31.12.2010</c:v>
                </c:pt>
                <c:pt idx="1">
                  <c:v> k 31.12.2011</c:v>
                </c:pt>
                <c:pt idx="2">
                  <c:v> k 31.1.2012</c:v>
                </c:pt>
                <c:pt idx="3">
                  <c:v> k 29.2.2012</c:v>
                </c:pt>
                <c:pt idx="4">
                  <c:v>k 31.3.2012</c:v>
                </c:pt>
                <c:pt idx="5">
                  <c:v> k 30.4.2012</c:v>
                </c:pt>
                <c:pt idx="6">
                  <c:v> k 31.5.2012</c:v>
                </c:pt>
                <c:pt idx="7">
                  <c:v>k 30.6.2012</c:v>
                </c:pt>
                <c:pt idx="8">
                  <c:v>k 31.7.2012</c:v>
                </c:pt>
                <c:pt idx="9">
                  <c:v>k 31.8.2012</c:v>
                </c:pt>
                <c:pt idx="10">
                  <c:v>k 30.9.2012</c:v>
                </c:pt>
                <c:pt idx="11">
                  <c:v>k 31.10.2012</c:v>
                </c:pt>
              </c:strCache>
            </c:strRef>
          </c:cat>
          <c:val>
            <c:numRef>
              <c:f>'[8]Vývoj pohľadávok'!$C$36:$C$47</c:f>
              <c:numCache>
                <c:ptCount val="12"/>
                <c:pt idx="0">
                  <c:v>823205</c:v>
                </c:pt>
                <c:pt idx="1">
                  <c:v>563760.21517</c:v>
                </c:pt>
                <c:pt idx="2">
                  <c:v>621385.1175399999</c:v>
                </c:pt>
                <c:pt idx="3">
                  <c:v>613417.9958500001</c:v>
                </c:pt>
                <c:pt idx="4">
                  <c:v>622231.79929</c:v>
                </c:pt>
                <c:pt idx="5">
                  <c:v>629846.9372499998</c:v>
                </c:pt>
                <c:pt idx="6">
                  <c:v>637343.2580500001</c:v>
                </c:pt>
                <c:pt idx="7">
                  <c:v>661575.63127</c:v>
                </c:pt>
                <c:pt idx="8">
                  <c:v>667871.9956</c:v>
                </c:pt>
                <c:pt idx="9">
                  <c:v>663342.4262699998</c:v>
                </c:pt>
                <c:pt idx="10">
                  <c:v>655571.74714</c:v>
                </c:pt>
                <c:pt idx="11">
                  <c:v>641927.6018200002</c:v>
                </c:pt>
              </c:numCache>
            </c:numRef>
          </c:val>
        </c:ser>
        <c:axId val="65547565"/>
        <c:axId val="53057174"/>
      </c:bar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96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57174"/>
        <c:crosses val="autoZero"/>
        <c:auto val="1"/>
        <c:lblOffset val="100"/>
        <c:tickLblSkip val="1"/>
        <c:noMultiLvlLbl val="0"/>
      </c:catAx>
      <c:valAx>
        <c:axId val="5305717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47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Časový vývoj použitia správneho fondu v jednotlivých mesiacoch v roku 2011 a 2012</a:t>
            </a:r>
          </a:p>
        </c:rich>
      </c:tx>
      <c:layout>
        <c:manualLayout>
          <c:xMode val="factor"/>
          <c:yMode val="factor"/>
          <c:x val="0.001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06"/>
          <c:w val="0.9537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'[9]zdroj'!$A$13</c:f>
              <c:strCache>
                <c:ptCount val="1"/>
                <c:pt idx="0">
                  <c:v>Správny fond v roku 2011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'[9]zdroj'!$B$12:$K$12</c:f>
              <c:strCache>
                <c:ptCount val="10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</c:strCache>
            </c:strRef>
          </c:cat>
          <c:val>
            <c:numRef>
              <c:f>'[9]zdroj'!$B$13:$K$13</c:f>
              <c:numCache>
                <c:ptCount val="10"/>
                <c:pt idx="0">
                  <c:v>7433561</c:v>
                </c:pt>
                <c:pt idx="1">
                  <c:v>9694312</c:v>
                </c:pt>
                <c:pt idx="2">
                  <c:v>9094152</c:v>
                </c:pt>
                <c:pt idx="3">
                  <c:v>10057790</c:v>
                </c:pt>
                <c:pt idx="4">
                  <c:v>10297171</c:v>
                </c:pt>
                <c:pt idx="5">
                  <c:v>8105980</c:v>
                </c:pt>
                <c:pt idx="6">
                  <c:v>9896131</c:v>
                </c:pt>
                <c:pt idx="7">
                  <c:v>8129413</c:v>
                </c:pt>
                <c:pt idx="8">
                  <c:v>7621936</c:v>
                </c:pt>
                <c:pt idx="9">
                  <c:v>8194299</c:v>
                </c:pt>
              </c:numCache>
            </c:numRef>
          </c:val>
        </c:ser>
        <c:ser>
          <c:idx val="2"/>
          <c:order val="1"/>
          <c:tx>
            <c:strRef>
              <c:f>'[9]zdroj'!$A$14</c:f>
              <c:strCache>
                <c:ptCount val="1"/>
                <c:pt idx="0">
                  <c:v>Správny fond v roku 2012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'[9]zdroj'!$B$12:$K$12</c:f>
              <c:strCache>
                <c:ptCount val="10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</c:strCache>
            </c:strRef>
          </c:cat>
          <c:val>
            <c:numRef>
              <c:f>'[9]zdroj'!$B$14:$K$14</c:f>
              <c:numCache>
                <c:ptCount val="10"/>
                <c:pt idx="0">
                  <c:v>8606667</c:v>
                </c:pt>
                <c:pt idx="1">
                  <c:v>8662871</c:v>
                </c:pt>
                <c:pt idx="2">
                  <c:v>8342284</c:v>
                </c:pt>
                <c:pt idx="3">
                  <c:v>9988998</c:v>
                </c:pt>
                <c:pt idx="4">
                  <c:v>8359113</c:v>
                </c:pt>
                <c:pt idx="5">
                  <c:v>8434884</c:v>
                </c:pt>
                <c:pt idx="6">
                  <c:v>9373749</c:v>
                </c:pt>
                <c:pt idx="7">
                  <c:v>8421462</c:v>
                </c:pt>
                <c:pt idx="8">
                  <c:v>8500459</c:v>
                </c:pt>
                <c:pt idx="9">
                  <c:v>8702050</c:v>
                </c:pt>
              </c:numCache>
            </c:numRef>
          </c:val>
        </c:ser>
        <c:axId val="7752519"/>
        <c:axId val="2663808"/>
      </c:barChart>
      <c:catAx>
        <c:axId val="775251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15925"/>
              <c:y val="-0.15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08"/>
        <c:crosses val="autoZero"/>
        <c:auto val="1"/>
        <c:lblOffset val="100"/>
        <c:tickLblSkip val="1"/>
        <c:noMultiLvlLbl val="0"/>
      </c:catAx>
      <c:valAx>
        <c:axId val="266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2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225"/>
          <c:y val="0.859"/>
          <c:w val="0.43"/>
          <c:h val="0.07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23</xdr:col>
      <xdr:colOff>171450</xdr:colOff>
      <xdr:row>50</xdr:row>
      <xdr:rowOff>47625</xdr:rowOff>
    </xdr:to>
    <xdr:graphicFrame>
      <xdr:nvGraphicFramePr>
        <xdr:cNvPr id="1" name="Graf 3"/>
        <xdr:cNvGraphicFramePr/>
      </xdr:nvGraphicFramePr>
      <xdr:xfrm>
        <a:off x="609600" y="161925"/>
        <a:ext cx="13582650" cy="798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57150</xdr:colOff>
      <xdr:row>23</xdr:row>
      <xdr:rowOff>133350</xdr:rowOff>
    </xdr:to>
    <xdr:graphicFrame>
      <xdr:nvGraphicFramePr>
        <xdr:cNvPr id="1" name="Graf 6"/>
        <xdr:cNvGraphicFramePr/>
      </xdr:nvGraphicFramePr>
      <xdr:xfrm>
        <a:off x="609600" y="876300"/>
        <a:ext cx="80391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excel\cvic\TE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rkasova_k\Local%20Settings\Temporary%20Internet%20Files\Content.Outlook\JV7XLEKH\martina%20excel\skuto&#269;nos&#357;%202012\vedenie%20graf%202012\graf%20I%20-XII%20%202011%20%20a%20janu&#225;r%20a&#382;%20okt&#243;ber%202012%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rkasova_k\Local%20Settings\Temporary%20Internet%20Files\Content.Outlook\JV7XLEKH\Preh&#318;ady%20k%2031_10_2012_%20&#250;stredie_poh&#318;.L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rucknerova_j\Moje%20dokumenty\Jarmila\Rozbory\rok%202012\plneni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Hárok1"/>
    </sheetNames>
    <sheetDataSet>
      <sheetData sheetId="0">
        <row r="4">
          <cell r="C4" t="str">
            <v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8">
          <cell r="B8" t="str">
            <v>upravený rozpis rozpočtu príjmov na rok 2012</v>
          </cell>
          <cell r="C8">
            <v>414897</v>
          </cell>
          <cell r="D8">
            <v>408673</v>
          </cell>
          <cell r="E8">
            <v>432578</v>
          </cell>
          <cell r="F8">
            <v>424720</v>
          </cell>
          <cell r="G8">
            <v>440925</v>
          </cell>
          <cell r="H8">
            <v>442393</v>
          </cell>
          <cell r="I8">
            <v>450483</v>
          </cell>
          <cell r="J8">
            <v>449991</v>
          </cell>
          <cell r="K8">
            <v>435192</v>
          </cell>
          <cell r="L8">
            <v>453376</v>
          </cell>
          <cell r="M8">
            <v>446136</v>
          </cell>
          <cell r="N8">
            <v>548107</v>
          </cell>
        </row>
        <row r="9">
          <cell r="B9" t="str">
            <v>príjmy od EAO spolu rok 2010</v>
          </cell>
          <cell r="C9">
            <v>389552</v>
          </cell>
          <cell r="D9">
            <v>389560</v>
          </cell>
          <cell r="E9">
            <v>396486</v>
          </cell>
          <cell r="F9">
            <v>409657</v>
          </cell>
          <cell r="G9">
            <v>404592</v>
          </cell>
          <cell r="H9">
            <v>409761</v>
          </cell>
          <cell r="I9">
            <v>419820</v>
          </cell>
          <cell r="J9">
            <v>416499</v>
          </cell>
          <cell r="K9">
            <v>397403</v>
          </cell>
          <cell r="L9">
            <v>419161</v>
          </cell>
          <cell r="M9">
            <v>415393</v>
          </cell>
          <cell r="N9">
            <v>512226</v>
          </cell>
        </row>
        <row r="10">
          <cell r="B10" t="str">
            <v>príjmy od EAO spolu rok 2011 bez oddlženia</v>
          </cell>
          <cell r="C10">
            <v>413261</v>
          </cell>
          <cell r="D10">
            <v>405617</v>
          </cell>
          <cell r="E10">
            <v>430883</v>
          </cell>
          <cell r="F10">
            <v>421427</v>
          </cell>
          <cell r="G10">
            <v>437860</v>
          </cell>
          <cell r="H10">
            <v>439195</v>
          </cell>
          <cell r="I10">
            <v>447037</v>
          </cell>
          <cell r="J10">
            <v>446355</v>
          </cell>
          <cell r="K10">
            <v>431593</v>
          </cell>
          <cell r="L10">
            <v>449599</v>
          </cell>
          <cell r="M10">
            <v>442321</v>
          </cell>
          <cell r="N10">
            <v>538382</v>
          </cell>
        </row>
        <row r="11">
          <cell r="B11" t="str">
            <v>príjmy od EAO spolu rok 2011 vrátane oddlženia</v>
          </cell>
          <cell r="C11">
            <v>413261</v>
          </cell>
          <cell r="D11">
            <v>405617</v>
          </cell>
          <cell r="E11">
            <v>430883</v>
          </cell>
          <cell r="F11">
            <v>421427</v>
          </cell>
          <cell r="G11">
            <v>437860</v>
          </cell>
          <cell r="H11">
            <v>439195</v>
          </cell>
          <cell r="I11">
            <v>447037</v>
          </cell>
          <cell r="J11">
            <v>446355</v>
          </cell>
          <cell r="K11">
            <v>431593</v>
          </cell>
          <cell r="L11">
            <v>508667</v>
          </cell>
          <cell r="M11">
            <v>442321</v>
          </cell>
          <cell r="N11">
            <v>538382</v>
          </cell>
        </row>
        <row r="12">
          <cell r="B12" t="str">
            <v>príjmy od EAO spolu rok 2012</v>
          </cell>
          <cell r="C12">
            <v>445863</v>
          </cell>
          <cell r="D12">
            <v>436816</v>
          </cell>
          <cell r="E12">
            <v>427059.55717000004</v>
          </cell>
          <cell r="F12">
            <v>438139.44282999996</v>
          </cell>
          <cell r="G12">
            <v>448976</v>
          </cell>
          <cell r="H12">
            <v>451458</v>
          </cell>
          <cell r="I12">
            <v>467118.80834000005</v>
          </cell>
          <cell r="J12">
            <v>459276</v>
          </cell>
          <cell r="K12">
            <v>443517</v>
          </cell>
          <cell r="L12">
            <v>457603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ývoj pohľadávok"/>
      <sheetName val="graf pohľadávky"/>
      <sheetName val="Stav pohľ.podľa poboč.(10_12)"/>
      <sheetName val="Stav pohľ.podľa poboč.(10_1 (2"/>
      <sheetName val="Stav pohľ.podľa poboč.(09_12)"/>
      <sheetName val="Stav pohľ.podľa poboč.(09_1 (2"/>
      <sheetName val="Stav pohľ.podľa poboč.(08_1 (2"/>
      <sheetName val="Stav pohľadávok podľa poboč (2"/>
      <sheetName val="Stav pohľ podľa poboč (2"/>
      <sheetName val="Pohľ.podľa spôsobov vymáhania"/>
      <sheetName val="Exekučné návrhy"/>
      <sheetName val="Vydané rozhodnutia SK "/>
      <sheetName val="Mandátna správa"/>
      <sheetName val="Pohľadávky voči  ZZ"/>
      <sheetName val="Pohľadávky podľa pobočiek  ZZ"/>
    </sheetNames>
    <sheetDataSet>
      <sheetData sheetId="0">
        <row r="36">
          <cell r="B36" t="str">
            <v>k 31.12.2010</v>
          </cell>
          <cell r="C36">
            <v>823205</v>
          </cell>
        </row>
        <row r="37">
          <cell r="B37" t="str">
            <v> k 31.12.2011</v>
          </cell>
          <cell r="C37">
            <v>563760.21517</v>
          </cell>
        </row>
        <row r="38">
          <cell r="B38" t="str">
            <v> k 31.1.2012</v>
          </cell>
          <cell r="C38">
            <v>621385.1175399999</v>
          </cell>
        </row>
        <row r="39">
          <cell r="B39" t="str">
            <v> k 29.2.2012</v>
          </cell>
          <cell r="C39">
            <v>613417.9958500001</v>
          </cell>
        </row>
        <row r="40">
          <cell r="B40" t="str">
            <v>k 31.3.2012</v>
          </cell>
          <cell r="C40">
            <v>622231.79929</v>
          </cell>
        </row>
        <row r="41">
          <cell r="B41" t="str">
            <v> k 30.4.2012</v>
          </cell>
          <cell r="C41">
            <v>629846.9372499998</v>
          </cell>
        </row>
        <row r="42">
          <cell r="B42" t="str">
            <v> k 31.5.2012</v>
          </cell>
          <cell r="C42">
            <v>637343.2580500001</v>
          </cell>
        </row>
        <row r="43">
          <cell r="B43" t="str">
            <v>k 30.6.2012</v>
          </cell>
          <cell r="C43">
            <v>661575.63127</v>
          </cell>
        </row>
        <row r="44">
          <cell r="B44" t="str">
            <v>k 31.7.2012</v>
          </cell>
          <cell r="C44">
            <v>667871.9956</v>
          </cell>
        </row>
        <row r="45">
          <cell r="B45" t="str">
            <v>k 31.8.2012</v>
          </cell>
          <cell r="C45">
            <v>663342.4262699998</v>
          </cell>
        </row>
        <row r="46">
          <cell r="B46" t="str">
            <v>k 30.9.2012</v>
          </cell>
          <cell r="C46">
            <v>655571.74714</v>
          </cell>
        </row>
        <row r="47">
          <cell r="B47" t="str">
            <v>k 31.10.2012</v>
          </cell>
          <cell r="C47">
            <v>641927.6018200002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odchodné dostupné"/>
      <sheetName val="2011 a 2012"/>
      <sheetName val="Graf"/>
      <sheetName val="spolu 600+700 október 2012"/>
      <sheetName val="spolu 600 október 2012"/>
      <sheetName val="spolu 700 október 2012"/>
      <sheetName val="600 ústredie október 2012"/>
      <sheetName val="600 pobočky október 2012"/>
      <sheetName val="objed.a faktúry október 2012"/>
      <sheetName val="spolu 600+700 september 2012"/>
      <sheetName val="spolu 600 september 2012"/>
      <sheetName val="spolu 700 september 2012"/>
      <sheetName val="600 ústredie september 2012"/>
      <sheetName val="600 pobočky september 2012"/>
      <sheetName val="objed.a faktúry septemer 2012"/>
      <sheetName val="SF september 2012"/>
      <sheetName val="spolu 600+700 august 2012"/>
      <sheetName val="spolu 600 august 2012"/>
      <sheetName val="spolu 700 august 2012"/>
      <sheetName val="600 ústredie august 2012"/>
      <sheetName val="600 pobočky august 2012"/>
      <sheetName val="objednáv.a faktúry august 2012"/>
      <sheetName val="spolu 600+700 júl 2012"/>
      <sheetName val="spolu 600 júl 2012"/>
      <sheetName val="spolu 700 júl 2012"/>
      <sheetName val="600 ústredie júl 2012"/>
      <sheetName val="600 pobočky júl 2012"/>
      <sheetName val="objednáv.a faktúry júl 2012"/>
      <sheetName val="spolu 600+700 jún 2012"/>
      <sheetName val="spolu 600 jún 2012"/>
      <sheetName val="spolu 700 jún 2012"/>
      <sheetName val="600 ústredie jún 2012"/>
      <sheetName val="600 pobočky jún 2012"/>
      <sheetName val="objednáv.a faktúry jún 2012"/>
      <sheetName val="spolu 600+700 máj 2012"/>
      <sheetName val="spolu 600 máj 2012"/>
      <sheetName val="spolu 700 máj 2012"/>
      <sheetName val="600 ústredie máj 2012"/>
      <sheetName val="600 pobočky máj 2012"/>
      <sheetName val="objednáv.a faktúry máj 2012"/>
      <sheetName val="spolu 600+700 apríl 2012"/>
      <sheetName val="spolu 600 apríl 2012"/>
      <sheetName val="spolu 700 apríl 2012"/>
      <sheetName val="600 ústredie apríl 2012"/>
      <sheetName val="600 pobočky apríl 2012"/>
      <sheetName val="objednáv.a faktúry apríl 2012"/>
      <sheetName val="SF apríl 2012"/>
      <sheetName val="spolu 600+700 marec 2012"/>
      <sheetName val="spolu 600 marec 2012"/>
      <sheetName val="spolu 700 marec 2012"/>
      <sheetName val="600 ústredie marec 2012"/>
      <sheetName val="600 pobočky marec 2012"/>
      <sheetName val="objednáv.a faktúry marec"/>
      <sheetName val="SF marec 2012"/>
      <sheetName val="spolu 600+700 február 2012"/>
      <sheetName val="600 celá SP február 2012"/>
      <sheetName val="700 celá SP február 2012"/>
      <sheetName val="600 ústredie február 2012"/>
      <sheetName val="600 pobočky február 2012"/>
      <sheetName val="objednáv.a faktúry február 2012"/>
      <sheetName val="spolu 600+700 január 2012"/>
      <sheetName val="600 celá SP január 2012"/>
      <sheetName val="700 celá SP január 2012"/>
      <sheetName val="600 ústredie január 2012"/>
      <sheetName val="600 pobočky január 2012"/>
      <sheetName val="objednáv.a faktúry január"/>
      <sheetName val="SF január 2012"/>
      <sheetName val="spolu SF prezentácia"/>
      <sheetName val="pobočky júl prezentácia"/>
      <sheetName val="pobočky august prezentácia"/>
      <sheetName val="do prezentácie"/>
      <sheetName val="do prezentácie (2)"/>
      <sheetName val="príloha č. 11"/>
      <sheetName val="príloha č.3"/>
      <sheetName val="príloha č. 9"/>
      <sheetName val="Hárok2"/>
      <sheetName val="Hárok1"/>
      <sheetName val="Hárok3"/>
      <sheetName val="Hárok4"/>
      <sheetName val="programy stavby"/>
      <sheetName val="stroje"/>
      <sheetName val="KV zo SAP"/>
      <sheetName val="dodávateľ"/>
      <sheetName val="zdroj"/>
      <sheetName val="Hárok6"/>
    </sheetNames>
    <sheetDataSet>
      <sheetData sheetId="90">
        <row r="12">
          <cell r="B12" t="str">
            <v> Január </v>
          </cell>
          <cell r="C12" t="str">
            <v> Február </v>
          </cell>
          <cell r="D12" t="str">
            <v>Marec</v>
          </cell>
          <cell r="E12" t="str">
            <v>Apríl</v>
          </cell>
          <cell r="F12" t="str">
            <v>Máj</v>
          </cell>
          <cell r="G12" t="str">
            <v>Jún</v>
          </cell>
          <cell r="H12" t="str">
            <v>Júl</v>
          </cell>
          <cell r="I12" t="str">
            <v>August</v>
          </cell>
          <cell r="J12" t="str">
            <v>September</v>
          </cell>
          <cell r="K12" t="str">
            <v>Október</v>
          </cell>
        </row>
        <row r="13">
          <cell r="A13" t="str">
            <v>Správny fond v roku 2011 </v>
          </cell>
          <cell r="B13">
            <v>7433561</v>
          </cell>
          <cell r="C13">
            <v>9694312</v>
          </cell>
          <cell r="D13">
            <v>9094152</v>
          </cell>
          <cell r="E13">
            <v>10057790</v>
          </cell>
          <cell r="F13">
            <v>10297171</v>
          </cell>
          <cell r="G13">
            <v>8105980</v>
          </cell>
          <cell r="H13">
            <v>9896131</v>
          </cell>
          <cell r="I13">
            <v>8129413</v>
          </cell>
          <cell r="J13">
            <v>7621936</v>
          </cell>
          <cell r="K13">
            <v>8194299</v>
          </cell>
        </row>
        <row r="14">
          <cell r="A14" t="str">
            <v>Správny fond v roku 2012</v>
          </cell>
          <cell r="B14">
            <v>8606667</v>
          </cell>
          <cell r="C14">
            <v>8662871</v>
          </cell>
          <cell r="D14">
            <v>8342284</v>
          </cell>
          <cell r="E14">
            <v>9988998</v>
          </cell>
          <cell r="F14">
            <v>8359113</v>
          </cell>
          <cell r="G14">
            <v>8434884</v>
          </cell>
          <cell r="H14">
            <v>9373749</v>
          </cell>
          <cell r="I14">
            <v>8421462</v>
          </cell>
          <cell r="J14">
            <v>8500459</v>
          </cell>
          <cell r="K14">
            <v>8702050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selection activeCell="M10" sqref="M10"/>
    </sheetView>
  </sheetViews>
  <sheetFormatPr defaultColWidth="8.00390625" defaultRowHeight="12.75"/>
  <cols>
    <col min="1" max="1" width="50.8515625" style="12" customWidth="1"/>
    <col min="2" max="2" width="17.00390625" style="12" customWidth="1"/>
    <col min="3" max="5" width="17.00390625" style="13" customWidth="1"/>
    <col min="6" max="6" width="18.7109375" style="12" customWidth="1"/>
    <col min="7" max="7" width="17.00390625" style="12" customWidth="1"/>
    <col min="8" max="10" width="10.28125" style="12" customWidth="1"/>
    <col min="11" max="11" width="8.00390625" style="12" customWidth="1"/>
    <col min="12" max="12" width="10.140625" style="12" bestFit="1" customWidth="1"/>
    <col min="13" max="13" width="15.00390625" style="12" customWidth="1"/>
    <col min="14" max="16384" width="8.00390625" style="12" customWidth="1"/>
  </cols>
  <sheetData>
    <row r="1" ht="15">
      <c r="A1" s="177"/>
    </row>
    <row r="3" spans="1:7" ht="15">
      <c r="A3" s="179" t="s">
        <v>167</v>
      </c>
      <c r="B3" s="180"/>
      <c r="C3" s="181"/>
      <c r="D3" s="181"/>
      <c r="E3" s="181"/>
      <c r="F3" s="182"/>
      <c r="G3" s="180"/>
    </row>
    <row r="4" spans="2:7" ht="15">
      <c r="B4" s="180"/>
      <c r="C4" s="181"/>
      <c r="D4" s="181"/>
      <c r="E4" s="181"/>
      <c r="F4" s="180"/>
      <c r="G4" s="180"/>
    </row>
    <row r="5" spans="1:10" ht="15">
      <c r="A5" s="180"/>
      <c r="B5" s="180"/>
      <c r="C5" s="181"/>
      <c r="F5" s="183"/>
      <c r="J5" s="183" t="s">
        <v>3</v>
      </c>
    </row>
    <row r="6" spans="1:10" ht="60">
      <c r="A6" s="184" t="s">
        <v>1</v>
      </c>
      <c r="B6" s="29" t="s">
        <v>168</v>
      </c>
      <c r="C6" s="29" t="s">
        <v>169</v>
      </c>
      <c r="D6" s="29" t="s">
        <v>170</v>
      </c>
      <c r="E6" s="29" t="s">
        <v>171</v>
      </c>
      <c r="F6" s="29" t="s">
        <v>771</v>
      </c>
      <c r="G6" s="29" t="s">
        <v>172</v>
      </c>
      <c r="H6" s="185" t="s">
        <v>173</v>
      </c>
      <c r="I6" s="185" t="s">
        <v>174</v>
      </c>
      <c r="J6" s="185" t="s">
        <v>175</v>
      </c>
    </row>
    <row r="7" spans="1:10" ht="15">
      <c r="A7" s="186" t="s">
        <v>0</v>
      </c>
      <c r="B7" s="186">
        <v>1</v>
      </c>
      <c r="C7" s="187">
        <v>2</v>
      </c>
      <c r="D7" s="187">
        <v>3</v>
      </c>
      <c r="E7" s="187">
        <v>4</v>
      </c>
      <c r="F7" s="186">
        <v>5</v>
      </c>
      <c r="G7" s="186">
        <v>6</v>
      </c>
      <c r="H7" s="188">
        <v>7</v>
      </c>
      <c r="I7" s="188">
        <v>8</v>
      </c>
      <c r="J7" s="188">
        <v>9</v>
      </c>
    </row>
    <row r="8" spans="1:10" ht="15">
      <c r="A8" s="189" t="s">
        <v>176</v>
      </c>
      <c r="B8" s="190"/>
      <c r="C8" s="191"/>
      <c r="D8" s="191"/>
      <c r="E8" s="191"/>
      <c r="F8" s="190"/>
      <c r="G8" s="190"/>
      <c r="H8" s="192"/>
      <c r="I8" s="192"/>
      <c r="J8" s="192"/>
    </row>
    <row r="9" spans="1:10" ht="15">
      <c r="A9" s="192" t="s">
        <v>177</v>
      </c>
      <c r="B9" s="193">
        <v>6253847</v>
      </c>
      <c r="C9" s="193">
        <v>6534611</v>
      </c>
      <c r="D9" s="193">
        <v>6667993</v>
      </c>
      <c r="E9" s="193">
        <v>6419253</v>
      </c>
      <c r="F9" s="193">
        <v>5355022</v>
      </c>
      <c r="G9" s="193">
        <v>5212909</v>
      </c>
      <c r="H9" s="194">
        <v>78.17808147069141</v>
      </c>
      <c r="I9" s="194">
        <v>97.34617336772845</v>
      </c>
      <c r="J9" s="193">
        <v>-142113</v>
      </c>
    </row>
    <row r="10" spans="1:10" ht="15">
      <c r="A10" s="192" t="s">
        <v>178</v>
      </c>
      <c r="B10" s="193">
        <v>1402405</v>
      </c>
      <c r="C10" s="193">
        <v>1780000</v>
      </c>
      <c r="D10" s="193">
        <v>1780000</v>
      </c>
      <c r="E10" s="193">
        <v>1369603</v>
      </c>
      <c r="F10" s="193">
        <v>1483330</v>
      </c>
      <c r="G10" s="193">
        <v>1228333</v>
      </c>
      <c r="H10" s="194">
        <v>69.00747191011236</v>
      </c>
      <c r="I10" s="194">
        <v>82.80915238011771</v>
      </c>
      <c r="J10" s="193">
        <v>-254997</v>
      </c>
    </row>
    <row r="11" spans="1:10" ht="15">
      <c r="A11" s="192" t="s">
        <v>179</v>
      </c>
      <c r="B11" s="193">
        <v>6132633</v>
      </c>
      <c r="C11" s="193">
        <v>6509225</v>
      </c>
      <c r="D11" s="193">
        <v>6499601</v>
      </c>
      <c r="E11" s="193">
        <v>6426822</v>
      </c>
      <c r="F11" s="193">
        <v>5406407</v>
      </c>
      <c r="G11" s="193">
        <v>5346516</v>
      </c>
      <c r="H11" s="194">
        <v>82.25914175347071</v>
      </c>
      <c r="I11" s="194">
        <v>98.89222176576791</v>
      </c>
      <c r="J11" s="193">
        <v>-59891</v>
      </c>
    </row>
    <row r="12" spans="1:10" ht="15">
      <c r="A12" s="192" t="s">
        <v>180</v>
      </c>
      <c r="B12" s="193">
        <v>121214</v>
      </c>
      <c r="C12" s="193">
        <v>25386</v>
      </c>
      <c r="D12" s="193">
        <v>168392.09999999998</v>
      </c>
      <c r="E12" s="193">
        <v>-7569</v>
      </c>
      <c r="F12" s="193">
        <v>-51385</v>
      </c>
      <c r="G12" s="193">
        <v>-133607</v>
      </c>
      <c r="H12" s="194">
        <v>-79.34279577248577</v>
      </c>
      <c r="I12" s="194">
        <v>260.0116765593072</v>
      </c>
      <c r="J12" s="193">
        <v>-82222</v>
      </c>
    </row>
    <row r="13" spans="1:10" ht="15">
      <c r="A13" s="192" t="s">
        <v>181</v>
      </c>
      <c r="B13" s="193">
        <v>435667</v>
      </c>
      <c r="C13" s="193">
        <v>526560</v>
      </c>
      <c r="D13" s="193">
        <v>526560</v>
      </c>
      <c r="E13" s="193">
        <v>556881</v>
      </c>
      <c r="F13" s="193">
        <v>526560</v>
      </c>
      <c r="G13" s="193">
        <v>556881</v>
      </c>
      <c r="H13" s="194">
        <v>105.75831814038285</v>
      </c>
      <c r="I13" s="194">
        <v>105.75831814038285</v>
      </c>
      <c r="J13" s="193">
        <v>30321</v>
      </c>
    </row>
    <row r="14" spans="1:10" ht="15">
      <c r="A14" s="192" t="s">
        <v>182</v>
      </c>
      <c r="B14" s="193">
        <v>556881</v>
      </c>
      <c r="C14" s="193">
        <v>551946</v>
      </c>
      <c r="D14" s="193">
        <v>694952.1</v>
      </c>
      <c r="E14" s="193">
        <v>549312</v>
      </c>
      <c r="F14" s="193">
        <v>475175</v>
      </c>
      <c r="G14" s="193">
        <v>423274</v>
      </c>
      <c r="H14" s="194">
        <v>60.90693157125505</v>
      </c>
      <c r="I14" s="194">
        <v>89.0774977639817</v>
      </c>
      <c r="J14" s="193">
        <v>-51901</v>
      </c>
    </row>
    <row r="15" spans="1:10" ht="15">
      <c r="A15" s="192" t="s">
        <v>183</v>
      </c>
      <c r="B15" s="193">
        <v>6689514</v>
      </c>
      <c r="C15" s="193">
        <v>7061171</v>
      </c>
      <c r="D15" s="193">
        <v>7194553.1</v>
      </c>
      <c r="E15" s="193">
        <v>6976134</v>
      </c>
      <c r="F15" s="193">
        <v>5881582</v>
      </c>
      <c r="G15" s="193">
        <v>5769790</v>
      </c>
      <c r="H15" s="194">
        <v>80.19664209580995</v>
      </c>
      <c r="I15" s="194">
        <v>98.09928689254014</v>
      </c>
      <c r="J15" s="193">
        <v>-111792</v>
      </c>
    </row>
    <row r="16" spans="1:10" ht="15">
      <c r="A16" s="192"/>
      <c r="B16" s="193"/>
      <c r="C16" s="195"/>
      <c r="D16" s="193"/>
      <c r="E16" s="193"/>
      <c r="F16" s="193"/>
      <c r="G16" s="196"/>
      <c r="H16" s="197"/>
      <c r="I16" s="197"/>
      <c r="J16" s="196"/>
    </row>
    <row r="17" spans="1:12" ht="15">
      <c r="A17" s="198" t="s">
        <v>184</v>
      </c>
      <c r="B17" s="199">
        <v>6253847</v>
      </c>
      <c r="C17" s="199">
        <v>6534611</v>
      </c>
      <c r="D17" s="199">
        <v>6667993</v>
      </c>
      <c r="E17" s="199">
        <v>6419253</v>
      </c>
      <c r="F17" s="199">
        <v>5355022</v>
      </c>
      <c r="G17" s="199">
        <v>5212909</v>
      </c>
      <c r="H17" s="194">
        <v>78.17808147069141</v>
      </c>
      <c r="I17" s="194">
        <v>97.34617336772845</v>
      </c>
      <c r="J17" s="193">
        <v>-142113</v>
      </c>
      <c r="L17" s="178"/>
    </row>
    <row r="18" spans="1:13" ht="15">
      <c r="A18" s="192" t="s">
        <v>185</v>
      </c>
      <c r="B18" s="193">
        <v>4749307</v>
      </c>
      <c r="C18" s="193">
        <v>4707922</v>
      </c>
      <c r="D18" s="193">
        <v>4841665</v>
      </c>
      <c r="E18" s="193">
        <v>4991512</v>
      </c>
      <c r="F18" s="193">
        <v>3833649</v>
      </c>
      <c r="G18" s="193">
        <v>3941753</v>
      </c>
      <c r="H18" s="194">
        <v>81.41317088233076</v>
      </c>
      <c r="I18" s="194">
        <v>102.81987213748572</v>
      </c>
      <c r="J18" s="193">
        <v>108104</v>
      </c>
      <c r="L18" s="178"/>
      <c r="M18" s="178"/>
    </row>
    <row r="19" spans="1:10" ht="15">
      <c r="A19" s="192" t="s">
        <v>186</v>
      </c>
      <c r="B19" s="193">
        <v>410643</v>
      </c>
      <c r="C19" s="193">
        <v>422971</v>
      </c>
      <c r="D19" s="193">
        <v>411579</v>
      </c>
      <c r="E19" s="193">
        <v>412679</v>
      </c>
      <c r="F19" s="193">
        <v>335056</v>
      </c>
      <c r="G19" s="193">
        <v>339319</v>
      </c>
      <c r="H19" s="194">
        <v>82.44322475150578</v>
      </c>
      <c r="I19" s="194">
        <v>101.27232462633111</v>
      </c>
      <c r="J19" s="193">
        <v>4263</v>
      </c>
    </row>
    <row r="20" spans="1:10" ht="15">
      <c r="A20" s="192" t="s">
        <v>187</v>
      </c>
      <c r="B20" s="193">
        <v>2163416</v>
      </c>
      <c r="C20" s="193">
        <v>2126276</v>
      </c>
      <c r="D20" s="193">
        <v>2271127</v>
      </c>
      <c r="E20" s="193">
        <v>2377493</v>
      </c>
      <c r="F20" s="193">
        <v>1741036</v>
      </c>
      <c r="G20" s="193">
        <v>1784471</v>
      </c>
      <c r="H20" s="194">
        <v>78.57204815054376</v>
      </c>
      <c r="I20" s="194">
        <v>102.49477897068182</v>
      </c>
      <c r="J20" s="193">
        <v>43435</v>
      </c>
    </row>
    <row r="21" spans="1:10" ht="15">
      <c r="A21" s="192" t="s">
        <v>188</v>
      </c>
      <c r="B21" s="193">
        <v>965753</v>
      </c>
      <c r="C21" s="193">
        <v>951370</v>
      </c>
      <c r="D21" s="193">
        <v>951947</v>
      </c>
      <c r="E21" s="193">
        <v>974061</v>
      </c>
      <c r="F21" s="193">
        <v>774959</v>
      </c>
      <c r="G21" s="193">
        <v>808606</v>
      </c>
      <c r="H21" s="194">
        <v>84.94233397447547</v>
      </c>
      <c r="I21" s="194">
        <v>104.341778081163</v>
      </c>
      <c r="J21" s="193">
        <v>33647</v>
      </c>
    </row>
    <row r="22" spans="1:10" ht="15">
      <c r="A22" s="192" t="s">
        <v>189</v>
      </c>
      <c r="B22" s="193">
        <v>131002</v>
      </c>
      <c r="C22" s="193">
        <v>127559</v>
      </c>
      <c r="D22" s="193">
        <v>127559</v>
      </c>
      <c r="E22" s="193">
        <v>131675</v>
      </c>
      <c r="F22" s="193">
        <v>103843</v>
      </c>
      <c r="G22" s="193">
        <v>109433</v>
      </c>
      <c r="H22" s="194">
        <v>85.790104971033</v>
      </c>
      <c r="I22" s="194">
        <v>105.38312645050702</v>
      </c>
      <c r="J22" s="193">
        <v>5590</v>
      </c>
    </row>
    <row r="23" spans="1:10" ht="15">
      <c r="A23" s="12" t="s">
        <v>190</v>
      </c>
      <c r="B23" s="193">
        <v>29308</v>
      </c>
      <c r="C23" s="193">
        <v>28786</v>
      </c>
      <c r="D23" s="193">
        <v>28786</v>
      </c>
      <c r="E23" s="193">
        <v>28417</v>
      </c>
      <c r="F23" s="193">
        <v>23436</v>
      </c>
      <c r="G23" s="193">
        <v>23416</v>
      </c>
      <c r="H23" s="194">
        <v>81.3450983116793</v>
      </c>
      <c r="I23" s="194">
        <v>99.91466120498379</v>
      </c>
      <c r="J23" s="193">
        <v>-20</v>
      </c>
    </row>
    <row r="24" spans="1:10" ht="15">
      <c r="A24" s="192" t="s">
        <v>191</v>
      </c>
      <c r="B24" s="193">
        <v>284414</v>
      </c>
      <c r="C24" s="193">
        <v>287006</v>
      </c>
      <c r="D24" s="193">
        <v>286262</v>
      </c>
      <c r="E24" s="193">
        <v>286361</v>
      </c>
      <c r="F24" s="193">
        <v>233039</v>
      </c>
      <c r="G24" s="193">
        <v>238034</v>
      </c>
      <c r="H24" s="194">
        <v>83.15249666389532</v>
      </c>
      <c r="I24" s="194">
        <v>102.14341805448875</v>
      </c>
      <c r="J24" s="193">
        <v>4995</v>
      </c>
    </row>
    <row r="25" spans="1:10" ht="15">
      <c r="A25" s="192" t="s">
        <v>74</v>
      </c>
      <c r="B25" s="193">
        <v>764771</v>
      </c>
      <c r="C25" s="193">
        <v>763954</v>
      </c>
      <c r="D25" s="193">
        <v>764405</v>
      </c>
      <c r="E25" s="193">
        <v>780826</v>
      </c>
      <c r="F25" s="193">
        <v>622280</v>
      </c>
      <c r="G25" s="193">
        <v>638474</v>
      </c>
      <c r="H25" s="194">
        <v>83.52561796429903</v>
      </c>
      <c r="I25" s="194">
        <v>102.60236549463264</v>
      </c>
      <c r="J25" s="193">
        <v>16194</v>
      </c>
    </row>
    <row r="26" spans="1:10" ht="15">
      <c r="A26" s="192" t="s">
        <v>192</v>
      </c>
      <c r="B26" s="193">
        <v>6746</v>
      </c>
      <c r="C26" s="193">
        <v>4445</v>
      </c>
      <c r="D26" s="193">
        <v>4445</v>
      </c>
      <c r="E26" s="193">
        <v>14000</v>
      </c>
      <c r="F26" s="193">
        <v>3616</v>
      </c>
      <c r="G26" s="193">
        <v>13955</v>
      </c>
      <c r="H26" s="194">
        <v>313.94825646794146</v>
      </c>
      <c r="I26" s="194">
        <v>385.9236725663717</v>
      </c>
      <c r="J26" s="193">
        <v>10339</v>
      </c>
    </row>
    <row r="27" spans="1:10" ht="15">
      <c r="A27" s="192" t="s">
        <v>71</v>
      </c>
      <c r="B27" s="193">
        <v>63628</v>
      </c>
      <c r="C27" s="193">
        <v>15221</v>
      </c>
      <c r="D27" s="193">
        <v>14860</v>
      </c>
      <c r="E27" s="193">
        <v>15222</v>
      </c>
      <c r="F27" s="193">
        <v>12429</v>
      </c>
      <c r="G27" s="193">
        <v>13677</v>
      </c>
      <c r="H27" s="194">
        <v>92.03903095558546</v>
      </c>
      <c r="I27" s="194">
        <v>110.04103306782524</v>
      </c>
      <c r="J27" s="193">
        <v>1248</v>
      </c>
    </row>
    <row r="28" spans="1:10" ht="15">
      <c r="A28" s="192" t="s">
        <v>193</v>
      </c>
      <c r="B28" s="193">
        <v>31761</v>
      </c>
      <c r="C28" s="193">
        <v>27023</v>
      </c>
      <c r="D28" s="193">
        <v>27023</v>
      </c>
      <c r="E28" s="193">
        <v>28916</v>
      </c>
      <c r="F28" s="193">
        <v>21998</v>
      </c>
      <c r="G28" s="193">
        <v>15191</v>
      </c>
      <c r="H28" s="194">
        <v>56.2150760463309</v>
      </c>
      <c r="I28" s="194">
        <v>69.05627784344031</v>
      </c>
      <c r="J28" s="193">
        <v>-6807</v>
      </c>
    </row>
    <row r="29" spans="1:10" ht="15">
      <c r="A29" s="192" t="s">
        <v>194</v>
      </c>
      <c r="B29" s="193">
        <v>1402405</v>
      </c>
      <c r="C29" s="193">
        <v>1780000</v>
      </c>
      <c r="D29" s="193">
        <v>1780000</v>
      </c>
      <c r="E29" s="193">
        <v>1369603</v>
      </c>
      <c r="F29" s="193">
        <v>1483330</v>
      </c>
      <c r="G29" s="193">
        <v>1228333</v>
      </c>
      <c r="H29" s="194">
        <v>69.00747191011236</v>
      </c>
      <c r="I29" s="194">
        <v>82.80915238011771</v>
      </c>
      <c r="J29" s="193">
        <v>-254997</v>
      </c>
    </row>
    <row r="30" spans="1:10" ht="15">
      <c r="A30" s="200"/>
      <c r="B30" s="196"/>
      <c r="C30" s="196"/>
      <c r="D30" s="196"/>
      <c r="E30" s="196"/>
      <c r="F30" s="196"/>
      <c r="G30" s="196"/>
      <c r="H30" s="197"/>
      <c r="I30" s="197"/>
      <c r="J30" s="196"/>
    </row>
    <row r="31" spans="1:10" ht="15">
      <c r="A31" s="198" t="s">
        <v>195</v>
      </c>
      <c r="B31" s="199">
        <v>6132633</v>
      </c>
      <c r="C31" s="199">
        <v>6509225</v>
      </c>
      <c r="D31" s="199">
        <v>6499601</v>
      </c>
      <c r="E31" s="199">
        <v>6426822</v>
      </c>
      <c r="F31" s="199">
        <v>5406407</v>
      </c>
      <c r="G31" s="199">
        <v>5346516</v>
      </c>
      <c r="H31" s="194">
        <v>82.25914175347071</v>
      </c>
      <c r="I31" s="194">
        <v>98.89222176576791</v>
      </c>
      <c r="J31" s="193">
        <v>-59891</v>
      </c>
    </row>
    <row r="32" spans="1:10" ht="15">
      <c r="A32" s="192" t="s">
        <v>196</v>
      </c>
      <c r="B32" s="193">
        <v>6016395</v>
      </c>
      <c r="C32" s="193">
        <v>6395514</v>
      </c>
      <c r="D32" s="193">
        <v>6385890</v>
      </c>
      <c r="E32" s="193">
        <v>6311897</v>
      </c>
      <c r="F32" s="193">
        <v>5311551</v>
      </c>
      <c r="G32" s="193">
        <v>5259123</v>
      </c>
      <c r="H32" s="194">
        <v>82.35536471815205</v>
      </c>
      <c r="I32" s="194">
        <v>99.0129436769034</v>
      </c>
      <c r="J32" s="193">
        <v>-52428</v>
      </c>
    </row>
    <row r="33" spans="1:10" ht="15">
      <c r="A33" s="192" t="s">
        <v>7</v>
      </c>
      <c r="B33" s="193">
        <v>381436</v>
      </c>
      <c r="C33" s="193">
        <v>431934</v>
      </c>
      <c r="D33" s="193">
        <v>422576</v>
      </c>
      <c r="E33" s="193">
        <v>435364</v>
      </c>
      <c r="F33" s="193">
        <v>351143</v>
      </c>
      <c r="G33" s="193">
        <v>356703</v>
      </c>
      <c r="H33" s="194">
        <v>84.41156147059937</v>
      </c>
      <c r="I33" s="194">
        <v>101.58340049495504</v>
      </c>
      <c r="J33" s="193">
        <v>5560</v>
      </c>
    </row>
    <row r="34" spans="1:10" ht="15">
      <c r="A34" s="192" t="s">
        <v>14</v>
      </c>
      <c r="B34" s="193">
        <v>4547850</v>
      </c>
      <c r="C34" s="193">
        <v>4814092</v>
      </c>
      <c r="D34" s="193">
        <v>4814092</v>
      </c>
      <c r="E34" s="193">
        <v>4740539</v>
      </c>
      <c r="F34" s="193">
        <v>4004312</v>
      </c>
      <c r="G34" s="193">
        <v>3958460</v>
      </c>
      <c r="H34" s="194">
        <v>82.22651332795468</v>
      </c>
      <c r="I34" s="194">
        <v>98.85493438073757</v>
      </c>
      <c r="J34" s="193">
        <v>-45852</v>
      </c>
    </row>
    <row r="35" spans="1:10" ht="15">
      <c r="A35" s="192" t="s">
        <v>21</v>
      </c>
      <c r="B35" s="193">
        <v>843229</v>
      </c>
      <c r="C35" s="193">
        <v>890568</v>
      </c>
      <c r="D35" s="193">
        <v>890568</v>
      </c>
      <c r="E35" s="193">
        <v>881443</v>
      </c>
      <c r="F35" s="193">
        <v>740292</v>
      </c>
      <c r="G35" s="193">
        <v>732695</v>
      </c>
      <c r="H35" s="194">
        <v>82.27277422948052</v>
      </c>
      <c r="I35" s="194">
        <v>98.97378331793401</v>
      </c>
      <c r="J35" s="193">
        <v>-7597</v>
      </c>
    </row>
    <row r="36" spans="1:10" ht="15">
      <c r="A36" s="192" t="s">
        <v>26</v>
      </c>
      <c r="B36" s="193">
        <v>42984</v>
      </c>
      <c r="C36" s="193">
        <v>47676</v>
      </c>
      <c r="D36" s="193">
        <v>47676</v>
      </c>
      <c r="E36" s="193">
        <v>45378</v>
      </c>
      <c r="F36" s="193">
        <v>39771</v>
      </c>
      <c r="G36" s="193">
        <v>36408</v>
      </c>
      <c r="H36" s="194">
        <v>76.3654669015857</v>
      </c>
      <c r="I36" s="194">
        <v>91.54408991476201</v>
      </c>
      <c r="J36" s="193">
        <v>-3363</v>
      </c>
    </row>
    <row r="37" spans="1:10" ht="15">
      <c r="A37" s="192" t="s">
        <v>40</v>
      </c>
      <c r="B37" s="193">
        <v>37562</v>
      </c>
      <c r="C37" s="193">
        <v>41073</v>
      </c>
      <c r="D37" s="193">
        <v>41073</v>
      </c>
      <c r="E37" s="193">
        <v>34911</v>
      </c>
      <c r="F37" s="193">
        <v>33898</v>
      </c>
      <c r="G37" s="193">
        <v>29198</v>
      </c>
      <c r="H37" s="194">
        <v>71.08806271760038</v>
      </c>
      <c r="I37" s="194">
        <v>86.13487521387692</v>
      </c>
      <c r="J37" s="193">
        <v>-4700</v>
      </c>
    </row>
    <row r="38" spans="1:10" ht="15">
      <c r="A38" s="192" t="s">
        <v>44</v>
      </c>
      <c r="B38" s="193">
        <v>163334</v>
      </c>
      <c r="C38" s="193">
        <v>170171</v>
      </c>
      <c r="D38" s="193">
        <v>169905</v>
      </c>
      <c r="E38" s="193">
        <v>174262</v>
      </c>
      <c r="F38" s="193">
        <v>142135</v>
      </c>
      <c r="G38" s="193">
        <v>145659</v>
      </c>
      <c r="H38" s="194">
        <v>85.729672464024</v>
      </c>
      <c r="I38" s="194">
        <v>102.47933302845887</v>
      </c>
      <c r="J38" s="193">
        <v>3524</v>
      </c>
    </row>
    <row r="39" spans="1:10" ht="15">
      <c r="A39" s="192" t="s">
        <v>197</v>
      </c>
      <c r="B39" s="193">
        <v>116238</v>
      </c>
      <c r="C39" s="193">
        <v>113711</v>
      </c>
      <c r="D39" s="193">
        <v>113711</v>
      </c>
      <c r="E39" s="193">
        <v>114925</v>
      </c>
      <c r="F39" s="193">
        <v>94856</v>
      </c>
      <c r="G39" s="193">
        <v>87393</v>
      </c>
      <c r="H39" s="194">
        <v>76.85536139863338</v>
      </c>
      <c r="I39" s="194">
        <v>92.132284726322</v>
      </c>
      <c r="J39" s="193">
        <v>-7463</v>
      </c>
    </row>
    <row r="40" spans="1:10" ht="15">
      <c r="A40" s="200"/>
      <c r="B40" s="200"/>
      <c r="C40" s="200"/>
      <c r="D40" s="200"/>
      <c r="E40" s="200"/>
      <c r="F40" s="200"/>
      <c r="G40" s="200"/>
      <c r="H40" s="200"/>
      <c r="I40" s="200"/>
      <c r="J40" s="200"/>
    </row>
    <row r="41" spans="1:10" ht="15">
      <c r="A41" s="201" t="s">
        <v>197</v>
      </c>
      <c r="B41" s="201"/>
      <c r="C41" s="202"/>
      <c r="D41" s="202"/>
      <c r="E41" s="202"/>
      <c r="F41" s="201"/>
      <c r="G41" s="201"/>
      <c r="H41" s="203"/>
      <c r="I41" s="203"/>
      <c r="J41" s="199"/>
    </row>
    <row r="42" spans="1:10" ht="15">
      <c r="A42" s="204" t="s">
        <v>198</v>
      </c>
      <c r="B42" s="205">
        <v>119292</v>
      </c>
      <c r="C42" s="205">
        <v>119248</v>
      </c>
      <c r="D42" s="205">
        <v>121743.1</v>
      </c>
      <c r="E42" s="205">
        <v>125342</v>
      </c>
      <c r="F42" s="205">
        <v>97058.176</v>
      </c>
      <c r="G42" s="205">
        <v>98064</v>
      </c>
      <c r="H42" s="194">
        <v>80.54994492501012</v>
      </c>
      <c r="I42" s="194">
        <v>101.03631042891223</v>
      </c>
      <c r="J42" s="193">
        <v>1005.8239999999932</v>
      </c>
    </row>
    <row r="43" spans="1:10" ht="15">
      <c r="A43" s="204" t="s">
        <v>199</v>
      </c>
      <c r="B43" s="205">
        <v>116238</v>
      </c>
      <c r="C43" s="205">
        <v>113711</v>
      </c>
      <c r="D43" s="205">
        <v>113711</v>
      </c>
      <c r="E43" s="205">
        <v>114925</v>
      </c>
      <c r="F43" s="205">
        <v>94856</v>
      </c>
      <c r="G43" s="205">
        <v>87393</v>
      </c>
      <c r="H43" s="194">
        <v>76.85536139863338</v>
      </c>
      <c r="I43" s="194">
        <v>92.132284726322</v>
      </c>
      <c r="J43" s="193">
        <v>-7463</v>
      </c>
    </row>
    <row r="44" spans="1:10" ht="15">
      <c r="A44" s="192" t="s">
        <v>180</v>
      </c>
      <c r="B44" s="205">
        <v>3054</v>
      </c>
      <c r="C44" s="205">
        <v>5537</v>
      </c>
      <c r="D44" s="205">
        <v>8032.100000000006</v>
      </c>
      <c r="E44" s="205">
        <v>10417</v>
      </c>
      <c r="F44" s="205">
        <v>2202.1760000000068</v>
      </c>
      <c r="G44" s="205">
        <v>10671</v>
      </c>
      <c r="H44" s="206">
        <v>0</v>
      </c>
      <c r="I44" s="194">
        <v>484.5661745473553</v>
      </c>
      <c r="J44" s="193">
        <v>8468.823999999993</v>
      </c>
    </row>
    <row r="45" spans="1:10" ht="15">
      <c r="A45" s="192" t="s">
        <v>181</v>
      </c>
      <c r="B45" s="205">
        <v>40472</v>
      </c>
      <c r="C45" s="205">
        <v>45590</v>
      </c>
      <c r="D45" s="205">
        <v>45590</v>
      </c>
      <c r="E45" s="205">
        <v>43526</v>
      </c>
      <c r="F45" s="205">
        <v>45590</v>
      </c>
      <c r="G45" s="205">
        <v>43526</v>
      </c>
      <c r="H45" s="194">
        <v>95.47269137968853</v>
      </c>
      <c r="I45" s="194">
        <v>95.47269137968853</v>
      </c>
      <c r="J45" s="193">
        <v>-2064</v>
      </c>
    </row>
    <row r="46" spans="1:10" ht="15">
      <c r="A46" s="200" t="s">
        <v>182</v>
      </c>
      <c r="B46" s="207">
        <v>43526</v>
      </c>
      <c r="C46" s="207">
        <v>51127</v>
      </c>
      <c r="D46" s="207">
        <v>53622.100000000006</v>
      </c>
      <c r="E46" s="207">
        <v>53943</v>
      </c>
      <c r="F46" s="207">
        <v>47792.17600000001</v>
      </c>
      <c r="G46" s="207">
        <v>54197</v>
      </c>
      <c r="H46" s="197">
        <v>101.07213257220435</v>
      </c>
      <c r="I46" s="197">
        <v>113.40140695832721</v>
      </c>
      <c r="J46" s="196">
        <v>6404.823999999993</v>
      </c>
    </row>
    <row r="48" ht="15">
      <c r="A48" s="208" t="s">
        <v>200</v>
      </c>
    </row>
    <row r="49" spans="1:5" ht="15">
      <c r="A49" s="28" t="s">
        <v>201</v>
      </c>
      <c r="C49" s="12"/>
      <c r="D49" s="12"/>
      <c r="E49" s="12"/>
    </row>
  </sheetData>
  <sheetProtection/>
  <printOptions/>
  <pageMargins left="0.7480314960629921" right="0.3937007874015748" top="0.4330708661417323" bottom="0.5118110236220472" header="0.5118110236220472" footer="0.5118110236220472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showGridLines="0" tabSelected="1" zoomScale="85" zoomScaleNormal="85" zoomScalePageLayoutView="0" workbookViewId="0" topLeftCell="A1">
      <selection activeCell="M10" sqref="M10"/>
    </sheetView>
  </sheetViews>
  <sheetFormatPr defaultColWidth="9.140625" defaultRowHeight="15" customHeight="1"/>
  <cols>
    <col min="1" max="1" width="16.00390625" style="539" customWidth="1"/>
    <col min="2" max="2" width="16.8515625" style="539" customWidth="1"/>
    <col min="3" max="3" width="17.57421875" style="539" bestFit="1" customWidth="1"/>
    <col min="4" max="4" width="60.7109375" style="539" customWidth="1"/>
    <col min="5" max="5" width="10.00390625" style="539" bestFit="1" customWidth="1"/>
    <col min="6" max="6" width="16.8515625" style="539" customWidth="1"/>
    <col min="7" max="7" width="15.8515625" style="539" customWidth="1"/>
    <col min="8" max="8" width="15.57421875" style="539" customWidth="1"/>
    <col min="9" max="9" width="13.28125" style="539" customWidth="1"/>
    <col min="10" max="16384" width="9.140625" style="539" customWidth="1"/>
  </cols>
  <sheetData>
    <row r="1" spans="1:8" ht="24.75" customHeight="1">
      <c r="A1" s="769" t="s">
        <v>633</v>
      </c>
      <c r="B1" s="770"/>
      <c r="C1" s="770"/>
      <c r="D1" s="770"/>
      <c r="E1" s="770"/>
      <c r="F1" s="770"/>
      <c r="G1" s="770"/>
      <c r="H1" s="770"/>
    </row>
    <row r="2" spans="1:8" ht="63.75">
      <c r="A2" s="611" t="s">
        <v>634</v>
      </c>
      <c r="B2" s="611" t="s">
        <v>635</v>
      </c>
      <c r="C2" s="611" t="s">
        <v>562</v>
      </c>
      <c r="D2" s="611" t="s">
        <v>636</v>
      </c>
      <c r="E2" s="612" t="s">
        <v>637</v>
      </c>
      <c r="F2" s="613" t="s">
        <v>638</v>
      </c>
      <c r="G2" s="613" t="s">
        <v>639</v>
      </c>
      <c r="H2" s="613" t="s">
        <v>640</v>
      </c>
    </row>
    <row r="3" spans="1:8" ht="12.75">
      <c r="A3" s="540">
        <v>1</v>
      </c>
      <c r="B3" s="540" t="s">
        <v>641</v>
      </c>
      <c r="C3" s="541" t="s">
        <v>571</v>
      </c>
      <c r="D3" s="541" t="s">
        <v>642</v>
      </c>
      <c r="E3" s="542" t="s">
        <v>643</v>
      </c>
      <c r="F3" s="543">
        <v>4397.85455</v>
      </c>
      <c r="G3" s="543">
        <v>5131.15639</v>
      </c>
      <c r="H3" s="614">
        <f>G3-F3</f>
        <v>733.3018400000001</v>
      </c>
    </row>
    <row r="4" spans="1:8" ht="12.75">
      <c r="A4" s="540">
        <v>1</v>
      </c>
      <c r="B4" s="540" t="s">
        <v>641</v>
      </c>
      <c r="C4" s="541" t="s">
        <v>570</v>
      </c>
      <c r="D4" s="541" t="s">
        <v>644</v>
      </c>
      <c r="E4" s="542" t="s">
        <v>645</v>
      </c>
      <c r="F4" s="543">
        <v>3253.7579</v>
      </c>
      <c r="G4" s="543">
        <v>3619.04068</v>
      </c>
      <c r="H4" s="614">
        <f aca="true" t="shared" si="0" ref="H4:H23">G4-F4</f>
        <v>365.28278</v>
      </c>
    </row>
    <row r="5" spans="1:8" ht="12.75">
      <c r="A5" s="540">
        <v>1</v>
      </c>
      <c r="B5" s="540" t="s">
        <v>641</v>
      </c>
      <c r="C5" s="541" t="s">
        <v>570</v>
      </c>
      <c r="D5" s="541" t="s">
        <v>646</v>
      </c>
      <c r="E5" s="544">
        <v>31813861</v>
      </c>
      <c r="F5" s="543">
        <v>17057.422469999998</v>
      </c>
      <c r="G5" s="543">
        <v>18771.57838</v>
      </c>
      <c r="H5" s="614">
        <f t="shared" si="0"/>
        <v>1714.1559100000013</v>
      </c>
    </row>
    <row r="6" spans="1:8" ht="12.75">
      <c r="A6" s="540">
        <v>1</v>
      </c>
      <c r="B6" s="540" t="s">
        <v>641</v>
      </c>
      <c r="C6" s="545" t="s">
        <v>569</v>
      </c>
      <c r="D6" s="541" t="s">
        <v>647</v>
      </c>
      <c r="E6" s="542" t="s">
        <v>648</v>
      </c>
      <c r="F6" s="543">
        <v>2197.17974</v>
      </c>
      <c r="G6" s="543">
        <v>2437.00806</v>
      </c>
      <c r="H6" s="614">
        <f t="shared" si="0"/>
        <v>239.82832000000008</v>
      </c>
    </row>
    <row r="7" spans="1:8" ht="12.75">
      <c r="A7" s="540">
        <v>2</v>
      </c>
      <c r="B7" s="540" t="s">
        <v>641</v>
      </c>
      <c r="C7" s="545" t="s">
        <v>589</v>
      </c>
      <c r="D7" s="541" t="s">
        <v>649</v>
      </c>
      <c r="E7" s="542" t="s">
        <v>650</v>
      </c>
      <c r="F7" s="543">
        <v>0.0058</v>
      </c>
      <c r="G7" s="543">
        <v>0.0058</v>
      </c>
      <c r="H7" s="614">
        <f t="shared" si="0"/>
        <v>0</v>
      </c>
    </row>
    <row r="8" spans="1:8" ht="12.75">
      <c r="A8" s="540">
        <v>7</v>
      </c>
      <c r="B8" s="540" t="s">
        <v>641</v>
      </c>
      <c r="C8" s="545" t="s">
        <v>570</v>
      </c>
      <c r="D8" s="545" t="s">
        <v>651</v>
      </c>
      <c r="E8" s="546">
        <v>30853915</v>
      </c>
      <c r="F8" s="543">
        <v>366.11659000000003</v>
      </c>
      <c r="G8" s="543">
        <v>458.8254</v>
      </c>
      <c r="H8" s="614">
        <f t="shared" si="0"/>
        <v>92.70880999999997</v>
      </c>
    </row>
    <row r="9" spans="1:8" ht="12.75">
      <c r="A9" s="540">
        <v>8</v>
      </c>
      <c r="B9" s="540" t="s">
        <v>652</v>
      </c>
      <c r="C9" s="541" t="s">
        <v>579</v>
      </c>
      <c r="D9" s="541" t="s">
        <v>653</v>
      </c>
      <c r="E9" s="544">
        <v>17335469</v>
      </c>
      <c r="F9" s="543">
        <v>974.87787</v>
      </c>
      <c r="G9" s="543">
        <v>974.87787</v>
      </c>
      <c r="H9" s="614">
        <f t="shared" si="0"/>
        <v>0</v>
      </c>
    </row>
    <row r="10" spans="1:8" ht="25.5">
      <c r="A10" s="547">
        <v>8</v>
      </c>
      <c r="B10" s="547" t="s">
        <v>652</v>
      </c>
      <c r="C10" s="541" t="s">
        <v>568</v>
      </c>
      <c r="D10" s="541" t="s">
        <v>654</v>
      </c>
      <c r="E10" s="548" t="s">
        <v>655</v>
      </c>
      <c r="F10" s="543">
        <v>1584.14394</v>
      </c>
      <c r="G10" s="543">
        <v>1584.1438799999999</v>
      </c>
      <c r="H10" s="614">
        <f t="shared" si="0"/>
        <v>-6.000000007588824E-05</v>
      </c>
    </row>
    <row r="11" spans="1:8" ht="12.75">
      <c r="A11" s="540">
        <v>8</v>
      </c>
      <c r="B11" s="540" t="s">
        <v>652</v>
      </c>
      <c r="C11" s="541" t="s">
        <v>591</v>
      </c>
      <c r="D11" s="541" t="s">
        <v>656</v>
      </c>
      <c r="E11" s="544">
        <v>17335965</v>
      </c>
      <c r="F11" s="543">
        <v>1036.3145200000001</v>
      </c>
      <c r="G11" s="543">
        <v>924.6629399999999</v>
      </c>
      <c r="H11" s="614">
        <f t="shared" si="0"/>
        <v>-111.6515800000002</v>
      </c>
    </row>
    <row r="12" spans="1:8" ht="12.75">
      <c r="A12" s="547">
        <v>8</v>
      </c>
      <c r="B12" s="547" t="s">
        <v>652</v>
      </c>
      <c r="C12" s="545" t="s">
        <v>586</v>
      </c>
      <c r="D12" s="541" t="s">
        <v>657</v>
      </c>
      <c r="E12" s="542" t="s">
        <v>658</v>
      </c>
      <c r="F12" s="543">
        <v>738.0043900000001</v>
      </c>
      <c r="G12" s="543">
        <v>738.0043900000001</v>
      </c>
      <c r="H12" s="614">
        <f t="shared" si="0"/>
        <v>0</v>
      </c>
    </row>
    <row r="13" spans="1:8" ht="25.5">
      <c r="A13" s="540">
        <v>8</v>
      </c>
      <c r="B13" s="540" t="s">
        <v>652</v>
      </c>
      <c r="C13" s="545" t="s">
        <v>584</v>
      </c>
      <c r="D13" s="541" t="s">
        <v>659</v>
      </c>
      <c r="E13" s="544">
        <v>17336163</v>
      </c>
      <c r="F13" s="543">
        <v>1534.69376</v>
      </c>
      <c r="G13" s="543">
        <v>1721.37513</v>
      </c>
      <c r="H13" s="614">
        <f t="shared" si="0"/>
        <v>186.6813699999998</v>
      </c>
    </row>
    <row r="14" spans="1:8" ht="12.75">
      <c r="A14" s="547">
        <v>8</v>
      </c>
      <c r="B14" s="547" t="s">
        <v>652</v>
      </c>
      <c r="C14" s="541" t="s">
        <v>572</v>
      </c>
      <c r="D14" s="541" t="s">
        <v>660</v>
      </c>
      <c r="E14" s="542" t="s">
        <v>661</v>
      </c>
      <c r="F14" s="543">
        <v>5565.443429999999</v>
      </c>
      <c r="G14" s="543">
        <v>5851.40736</v>
      </c>
      <c r="H14" s="614">
        <f t="shared" si="0"/>
        <v>285.9639300000008</v>
      </c>
    </row>
    <row r="15" spans="1:8" ht="12.75">
      <c r="A15" s="547">
        <v>8</v>
      </c>
      <c r="B15" s="547" t="s">
        <v>652</v>
      </c>
      <c r="C15" s="541" t="s">
        <v>574</v>
      </c>
      <c r="D15" s="541" t="s">
        <v>662</v>
      </c>
      <c r="E15" s="544">
        <v>17335795</v>
      </c>
      <c r="F15" s="543">
        <v>4067.27077</v>
      </c>
      <c r="G15" s="543">
        <v>4457.270769999999</v>
      </c>
      <c r="H15" s="614">
        <f t="shared" si="0"/>
        <v>389.9999999999991</v>
      </c>
    </row>
    <row r="16" spans="1:8" ht="12.75">
      <c r="A16" s="540">
        <v>8</v>
      </c>
      <c r="B16" s="540" t="s">
        <v>652</v>
      </c>
      <c r="C16" s="545" t="s">
        <v>582</v>
      </c>
      <c r="D16" s="541" t="s">
        <v>663</v>
      </c>
      <c r="E16" s="544" t="s">
        <v>664</v>
      </c>
      <c r="F16" s="543">
        <v>351.6405</v>
      </c>
      <c r="G16" s="543">
        <v>351.6405</v>
      </c>
      <c r="H16" s="614">
        <f t="shared" si="0"/>
        <v>0</v>
      </c>
    </row>
    <row r="17" spans="1:8" ht="12.75">
      <c r="A17" s="540">
        <v>8</v>
      </c>
      <c r="B17" s="540" t="s">
        <v>652</v>
      </c>
      <c r="C17" s="545" t="s">
        <v>582</v>
      </c>
      <c r="D17" s="541" t="s">
        <v>665</v>
      </c>
      <c r="E17" s="542" t="s">
        <v>666</v>
      </c>
      <c r="F17" s="543">
        <v>2324.80921</v>
      </c>
      <c r="G17" s="543">
        <v>2455.85971</v>
      </c>
      <c r="H17" s="614">
        <f t="shared" si="0"/>
        <v>131.05050000000028</v>
      </c>
    </row>
    <row r="18" spans="1:8" ht="12.75">
      <c r="A18" s="547">
        <v>8</v>
      </c>
      <c r="B18" s="547" t="s">
        <v>652</v>
      </c>
      <c r="C18" s="541" t="s">
        <v>590</v>
      </c>
      <c r="D18" s="549" t="s">
        <v>667</v>
      </c>
      <c r="E18" s="544">
        <v>36597376</v>
      </c>
      <c r="F18" s="543">
        <v>50.473349999999996</v>
      </c>
      <c r="G18" s="543">
        <v>27.38996</v>
      </c>
      <c r="H18" s="614">
        <f t="shared" si="0"/>
        <v>-23.083389999999998</v>
      </c>
    </row>
    <row r="19" spans="1:8" ht="12.75">
      <c r="A19" s="540">
        <v>10</v>
      </c>
      <c r="B19" s="547" t="s">
        <v>652</v>
      </c>
      <c r="C19" s="541" t="s">
        <v>581</v>
      </c>
      <c r="D19" s="541" t="s">
        <v>668</v>
      </c>
      <c r="E19" s="542">
        <v>17336015</v>
      </c>
      <c r="F19" s="543">
        <v>103.68492</v>
      </c>
      <c r="G19" s="543">
        <v>139.05679999999998</v>
      </c>
      <c r="H19" s="614">
        <f t="shared" si="0"/>
        <v>35.371879999999976</v>
      </c>
    </row>
    <row r="20" spans="1:8" ht="12.75">
      <c r="A20" s="547">
        <v>11</v>
      </c>
      <c r="B20" s="547" t="s">
        <v>652</v>
      </c>
      <c r="C20" s="541" t="s">
        <v>583</v>
      </c>
      <c r="D20" s="541" t="s">
        <v>669</v>
      </c>
      <c r="E20" s="542">
        <v>36167991</v>
      </c>
      <c r="F20" s="543">
        <v>100.78554</v>
      </c>
      <c r="G20" s="543">
        <v>100.78554</v>
      </c>
      <c r="H20" s="614">
        <f t="shared" si="0"/>
        <v>0</v>
      </c>
    </row>
    <row r="21" spans="1:8" ht="12.75">
      <c r="A21" s="540">
        <v>11</v>
      </c>
      <c r="B21" s="540" t="s">
        <v>652</v>
      </c>
      <c r="C21" s="545" t="s">
        <v>572</v>
      </c>
      <c r="D21" s="545" t="s">
        <v>670</v>
      </c>
      <c r="E21" s="548" t="s">
        <v>671</v>
      </c>
      <c r="F21" s="543">
        <v>1598.5851200000002</v>
      </c>
      <c r="G21" s="543">
        <v>1675.30256</v>
      </c>
      <c r="H21" s="614">
        <f t="shared" si="0"/>
        <v>76.7174399999999</v>
      </c>
    </row>
    <row r="22" spans="1:8" ht="23.25" customHeight="1">
      <c r="A22" s="540">
        <v>11</v>
      </c>
      <c r="B22" s="540" t="s">
        <v>652</v>
      </c>
      <c r="C22" s="541" t="s">
        <v>592</v>
      </c>
      <c r="D22" s="541" t="s">
        <v>672</v>
      </c>
      <c r="E22" s="548">
        <v>31908977</v>
      </c>
      <c r="F22" s="543">
        <v>81.29159</v>
      </c>
      <c r="G22" s="543">
        <v>72.25919</v>
      </c>
      <c r="H22" s="614">
        <f t="shared" si="0"/>
        <v>-9.032399999999996</v>
      </c>
    </row>
    <row r="23" spans="1:10" s="551" customFormat="1" ht="25.5">
      <c r="A23" s="540">
        <v>12</v>
      </c>
      <c r="B23" s="540" t="s">
        <v>652</v>
      </c>
      <c r="C23" s="541" t="s">
        <v>578</v>
      </c>
      <c r="D23" s="541" t="s">
        <v>673</v>
      </c>
      <c r="E23" s="550">
        <v>45736324</v>
      </c>
      <c r="F23" s="543">
        <v>553.0050699999999</v>
      </c>
      <c r="G23" s="543">
        <v>617.0700400000001</v>
      </c>
      <c r="H23" s="614">
        <f t="shared" si="0"/>
        <v>64.06497000000013</v>
      </c>
      <c r="I23" s="539"/>
      <c r="J23" s="539"/>
    </row>
    <row r="24" spans="1:8" s="551" customFormat="1" ht="15">
      <c r="A24" s="615" t="s">
        <v>4</v>
      </c>
      <c r="B24" s="616"/>
      <c r="C24" s="616"/>
      <c r="D24" s="616"/>
      <c r="E24" s="616"/>
      <c r="F24" s="617">
        <f>SUM(F3:F23)</f>
        <v>47937.36103000001</v>
      </c>
      <c r="G24" s="617">
        <f>SUM(G3:G23)</f>
        <v>52108.72135</v>
      </c>
      <c r="H24" s="618">
        <f>SUM(H3:H23)</f>
        <v>4171.360320000002</v>
      </c>
    </row>
    <row r="25" ht="12.75"/>
    <row r="26" spans="1:6" s="553" customFormat="1" ht="12.75" customHeight="1">
      <c r="A26" s="552">
        <v>1</v>
      </c>
      <c r="B26" s="771" t="s">
        <v>674</v>
      </c>
      <c r="C26" s="771"/>
      <c r="D26" s="771"/>
      <c r="F26" s="554"/>
    </row>
    <row r="27" spans="1:6" s="553" customFormat="1" ht="12.75" customHeight="1">
      <c r="A27" s="552">
        <v>2</v>
      </c>
      <c r="B27" s="771" t="s">
        <v>675</v>
      </c>
      <c r="C27" s="771"/>
      <c r="D27" s="771"/>
      <c r="F27" s="555"/>
    </row>
    <row r="28" spans="1:6" s="553" customFormat="1" ht="12.75" customHeight="1">
      <c r="A28" s="552">
        <v>3</v>
      </c>
      <c r="B28" s="768" t="s">
        <v>676</v>
      </c>
      <c r="C28" s="768"/>
      <c r="D28" s="768"/>
      <c r="F28" s="555"/>
    </row>
    <row r="29" spans="1:4" s="553" customFormat="1" ht="12.75" customHeight="1">
      <c r="A29" s="552">
        <v>4</v>
      </c>
      <c r="B29" s="768" t="s">
        <v>677</v>
      </c>
      <c r="C29" s="768"/>
      <c r="D29" s="768"/>
    </row>
    <row r="30" spans="1:4" s="553" customFormat="1" ht="12.75" customHeight="1">
      <c r="A30" s="552">
        <v>5</v>
      </c>
      <c r="B30" s="768" t="s">
        <v>678</v>
      </c>
      <c r="C30" s="768"/>
      <c r="D30" s="768"/>
    </row>
    <row r="31" spans="1:4" s="553" customFormat="1" ht="12.75" customHeight="1">
      <c r="A31" s="552">
        <v>6</v>
      </c>
      <c r="B31" s="768" t="s">
        <v>679</v>
      </c>
      <c r="C31" s="768"/>
      <c r="D31" s="768"/>
    </row>
    <row r="32" spans="1:5" s="553" customFormat="1" ht="12.75" customHeight="1">
      <c r="A32" s="552">
        <v>7</v>
      </c>
      <c r="B32" s="768" t="s">
        <v>680</v>
      </c>
      <c r="C32" s="768"/>
      <c r="D32" s="768"/>
      <c r="E32" s="531"/>
    </row>
    <row r="33" spans="1:5" s="553" customFormat="1" ht="12.75" customHeight="1">
      <c r="A33" s="552">
        <v>8</v>
      </c>
      <c r="B33" s="768" t="s">
        <v>681</v>
      </c>
      <c r="C33" s="768"/>
      <c r="D33" s="768"/>
      <c r="E33" s="531"/>
    </row>
    <row r="34" spans="1:6" s="553" customFormat="1" ht="12.75" customHeight="1">
      <c r="A34" s="552">
        <v>9</v>
      </c>
      <c r="B34" s="768" t="s">
        <v>682</v>
      </c>
      <c r="C34" s="768"/>
      <c r="D34" s="768"/>
      <c r="E34" s="556"/>
      <c r="F34" s="557"/>
    </row>
    <row r="35" spans="1:5" s="553" customFormat="1" ht="12.75" customHeight="1">
      <c r="A35" s="552">
        <v>10</v>
      </c>
      <c r="B35" s="768" t="s">
        <v>683</v>
      </c>
      <c r="C35" s="768"/>
      <c r="D35" s="768"/>
      <c r="E35" s="531"/>
    </row>
    <row r="36" spans="1:5" s="553" customFormat="1" ht="12.75" customHeight="1">
      <c r="A36" s="552">
        <v>11</v>
      </c>
      <c r="B36" s="768" t="s">
        <v>684</v>
      </c>
      <c r="C36" s="768"/>
      <c r="D36" s="768"/>
      <c r="E36" s="531"/>
    </row>
    <row r="37" spans="1:5" s="553" customFormat="1" ht="12.75" customHeight="1">
      <c r="A37" s="552">
        <v>12</v>
      </c>
      <c r="B37" s="768" t="s">
        <v>685</v>
      </c>
      <c r="C37" s="768"/>
      <c r="D37" s="768"/>
      <c r="E37" s="558"/>
    </row>
    <row r="38" spans="1:5" s="553" customFormat="1" ht="12.75" customHeight="1">
      <c r="A38" s="559">
        <v>13</v>
      </c>
      <c r="B38" s="768" t="s">
        <v>686</v>
      </c>
      <c r="C38" s="768"/>
      <c r="D38" s="768"/>
      <c r="E38" s="558"/>
    </row>
    <row r="39" s="551" customFormat="1" ht="9.75" customHeight="1">
      <c r="E39" s="560"/>
    </row>
    <row r="40" spans="1:5" s="551" customFormat="1" ht="15.75">
      <c r="A40" s="561" t="s">
        <v>635</v>
      </c>
      <c r="B40" s="562"/>
      <c r="E40" s="560"/>
    </row>
    <row r="41" spans="1:5" s="553" customFormat="1" ht="12.75" customHeight="1">
      <c r="A41" s="552" t="s">
        <v>641</v>
      </c>
      <c r="B41" s="768" t="s">
        <v>687</v>
      </c>
      <c r="C41" s="768"/>
      <c r="D41" s="768"/>
      <c r="E41" s="558"/>
    </row>
    <row r="42" spans="1:4" s="553" customFormat="1" ht="12.75" customHeight="1">
      <c r="A42" s="552" t="s">
        <v>652</v>
      </c>
      <c r="B42" s="768" t="s">
        <v>688</v>
      </c>
      <c r="C42" s="768"/>
      <c r="D42" s="768"/>
    </row>
    <row r="43" ht="12.75"/>
  </sheetData>
  <sheetProtection/>
  <mergeCells count="16">
    <mergeCell ref="B37:D37"/>
    <mergeCell ref="B38:D38"/>
    <mergeCell ref="B41:D41"/>
    <mergeCell ref="B42:D42"/>
    <mergeCell ref="B31:D31"/>
    <mergeCell ref="B32:D32"/>
    <mergeCell ref="B33:D33"/>
    <mergeCell ref="B34:D34"/>
    <mergeCell ref="B35:D35"/>
    <mergeCell ref="B36:D36"/>
    <mergeCell ref="B30:D30"/>
    <mergeCell ref="A1:H1"/>
    <mergeCell ref="B26:D26"/>
    <mergeCell ref="B27:D27"/>
    <mergeCell ref="B28:D28"/>
    <mergeCell ref="B29:D29"/>
  </mergeCells>
  <conditionalFormatting sqref="H3:H24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.5905511811023623" header="0.3937007874015748" footer="0.1968503937007874"/>
  <pageSetup fitToHeight="1" fitToWidth="1" horizontalDpi="600" verticalDpi="600" orientation="landscape" paperSize="9" scale="78" r:id="rId1"/>
  <headerFooter alignWithMargins="0"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87"/>
  <sheetViews>
    <sheetView tabSelected="1" zoomScale="60" zoomScaleNormal="60" zoomScalePageLayoutView="0" workbookViewId="0" topLeftCell="A58">
      <selection activeCell="M10" sqref="M10"/>
    </sheetView>
  </sheetViews>
  <sheetFormatPr defaultColWidth="9.140625" defaultRowHeight="12.75"/>
  <cols>
    <col min="1" max="1" width="16.28125" style="150" customWidth="1"/>
    <col min="2" max="2" width="9.28125" style="150" customWidth="1"/>
    <col min="3" max="3" width="9.57421875" style="150" customWidth="1"/>
    <col min="4" max="4" width="50.140625" style="150" customWidth="1"/>
    <col min="5" max="5" width="10.421875" style="150" bestFit="1" customWidth="1"/>
    <col min="6" max="6" width="13.140625" style="150" customWidth="1"/>
    <col min="7" max="7" width="16.140625" style="150" customWidth="1"/>
    <col min="8" max="8" width="15.7109375" style="150" customWidth="1"/>
    <col min="9" max="9" width="13.421875" style="150" customWidth="1"/>
    <col min="10" max="10" width="14.140625" style="150" customWidth="1"/>
    <col min="11" max="11" width="13.7109375" style="150" customWidth="1"/>
    <col min="12" max="12" width="13.28125" style="150" customWidth="1"/>
    <col min="13" max="13" width="14.421875" style="150" customWidth="1"/>
    <col min="14" max="14" width="15.57421875" style="150" customWidth="1"/>
    <col min="15" max="15" width="15.140625" style="150" customWidth="1"/>
    <col min="16" max="17" width="12.57421875" style="150" bestFit="1" customWidth="1"/>
    <col min="18" max="18" width="9.140625" style="150" customWidth="1"/>
    <col min="19" max="19" width="14.7109375" style="150" bestFit="1" customWidth="1"/>
    <col min="20" max="16384" width="9.140625" style="150" customWidth="1"/>
  </cols>
  <sheetData>
    <row r="1" spans="1:15" ht="26.25" customHeight="1">
      <c r="A1" s="779" t="s">
        <v>689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</row>
    <row r="2" spans="1:15" ht="24" customHeight="1">
      <c r="A2" s="780" t="s">
        <v>562</v>
      </c>
      <c r="B2" s="774" t="s">
        <v>690</v>
      </c>
      <c r="C2" s="774" t="s">
        <v>691</v>
      </c>
      <c r="D2" s="774" t="s">
        <v>636</v>
      </c>
      <c r="E2" s="774" t="s">
        <v>637</v>
      </c>
      <c r="F2" s="774" t="s">
        <v>692</v>
      </c>
      <c r="G2" s="772" t="s">
        <v>693</v>
      </c>
      <c r="H2" s="774" t="s">
        <v>694</v>
      </c>
      <c r="I2" s="774" t="s">
        <v>695</v>
      </c>
      <c r="J2" s="774" t="s">
        <v>696</v>
      </c>
      <c r="K2" s="776" t="s">
        <v>697</v>
      </c>
      <c r="L2" s="777"/>
      <c r="M2" s="777"/>
      <c r="N2" s="778"/>
      <c r="O2" s="772" t="s">
        <v>698</v>
      </c>
    </row>
    <row r="3" spans="1:15" ht="90" customHeight="1">
      <c r="A3" s="781"/>
      <c r="B3" s="775"/>
      <c r="C3" s="775"/>
      <c r="D3" s="775"/>
      <c r="E3" s="775"/>
      <c r="F3" s="775"/>
      <c r="G3" s="773"/>
      <c r="H3" s="775"/>
      <c r="I3" s="775"/>
      <c r="J3" s="775"/>
      <c r="K3" s="619" t="s">
        <v>699</v>
      </c>
      <c r="L3" s="620" t="s">
        <v>700</v>
      </c>
      <c r="M3" s="620" t="s">
        <v>701</v>
      </c>
      <c r="N3" s="620" t="s">
        <v>702</v>
      </c>
      <c r="O3" s="773"/>
    </row>
    <row r="4" spans="1:15" ht="25.5">
      <c r="A4" s="607" t="s">
        <v>571</v>
      </c>
      <c r="B4" s="604">
        <v>1</v>
      </c>
      <c r="C4" s="604" t="s">
        <v>641</v>
      </c>
      <c r="D4" s="621" t="s">
        <v>642</v>
      </c>
      <c r="E4" s="622" t="s">
        <v>643</v>
      </c>
      <c r="F4" s="605" t="s">
        <v>703</v>
      </c>
      <c r="G4" s="623">
        <v>5131.15639</v>
      </c>
      <c r="H4" s="624"/>
      <c r="I4" s="11"/>
      <c r="J4" s="11"/>
      <c r="K4" s="625"/>
      <c r="L4" s="626">
        <v>4343.560080993161</v>
      </c>
      <c r="M4" s="627">
        <v>39510</v>
      </c>
      <c r="N4" s="625">
        <v>996.548230764124</v>
      </c>
      <c r="O4" s="625"/>
    </row>
    <row r="5" spans="1:15" ht="12.75">
      <c r="A5" s="607" t="s">
        <v>596</v>
      </c>
      <c r="B5" s="604">
        <v>11</v>
      </c>
      <c r="C5" s="604" t="s">
        <v>652</v>
      </c>
      <c r="D5" s="607" t="s">
        <v>704</v>
      </c>
      <c r="E5" s="628">
        <v>36167908</v>
      </c>
      <c r="F5" s="605" t="s">
        <v>705</v>
      </c>
      <c r="G5" s="623">
        <v>0</v>
      </c>
      <c r="H5" s="624"/>
      <c r="I5" s="11"/>
      <c r="J5" s="11"/>
      <c r="K5" s="626">
        <v>48.96221</v>
      </c>
      <c r="L5" s="626">
        <v>49.04725</v>
      </c>
      <c r="M5" s="627">
        <v>39967</v>
      </c>
      <c r="N5" s="625">
        <v>0</v>
      </c>
      <c r="O5" s="625"/>
    </row>
    <row r="6" spans="1:15" ht="12.75">
      <c r="A6" s="607" t="s">
        <v>570</v>
      </c>
      <c r="B6" s="604">
        <v>1</v>
      </c>
      <c r="C6" s="604" t="s">
        <v>641</v>
      </c>
      <c r="D6" s="607" t="s">
        <v>644</v>
      </c>
      <c r="E6" s="622" t="s">
        <v>645</v>
      </c>
      <c r="F6" s="605" t="s">
        <v>703</v>
      </c>
      <c r="G6" s="623">
        <v>3619.04068</v>
      </c>
      <c r="H6" s="629"/>
      <c r="I6" s="630"/>
      <c r="J6" s="598"/>
      <c r="K6" s="626">
        <v>478.75642</v>
      </c>
      <c r="L6" s="626">
        <v>10363.452029999999</v>
      </c>
      <c r="M6" s="627">
        <v>39841</v>
      </c>
      <c r="N6" s="625">
        <v>8457.00588</v>
      </c>
      <c r="O6" s="625">
        <v>2850.206</v>
      </c>
    </row>
    <row r="7" spans="1:15" ht="12.75">
      <c r="A7" s="607" t="s">
        <v>570</v>
      </c>
      <c r="B7" s="604">
        <v>1</v>
      </c>
      <c r="C7" s="604" t="s">
        <v>641</v>
      </c>
      <c r="D7" s="607" t="s">
        <v>646</v>
      </c>
      <c r="E7" s="628">
        <v>31813861</v>
      </c>
      <c r="F7" s="605" t="s">
        <v>703</v>
      </c>
      <c r="G7" s="623">
        <v>18771.57838</v>
      </c>
      <c r="H7" s="629"/>
      <c r="I7" s="630"/>
      <c r="J7" s="598"/>
      <c r="K7" s="625"/>
      <c r="L7" s="625"/>
      <c r="M7" s="11"/>
      <c r="N7" s="625"/>
      <c r="O7" s="625">
        <v>11493.31719</v>
      </c>
    </row>
    <row r="8" spans="1:15" ht="12.75">
      <c r="A8" s="607" t="s">
        <v>570</v>
      </c>
      <c r="B8" s="604">
        <v>7</v>
      </c>
      <c r="C8" s="604" t="s">
        <v>641</v>
      </c>
      <c r="D8" s="607" t="s">
        <v>651</v>
      </c>
      <c r="E8" s="628">
        <v>30853915</v>
      </c>
      <c r="F8" s="605" t="s">
        <v>703</v>
      </c>
      <c r="G8" s="623">
        <v>458.8254</v>
      </c>
      <c r="H8" s="629"/>
      <c r="I8" s="630"/>
      <c r="J8" s="598"/>
      <c r="K8" s="631"/>
      <c r="L8" s="631"/>
      <c r="M8" s="632"/>
      <c r="N8" s="631"/>
      <c r="O8" s="633"/>
    </row>
    <row r="9" spans="1:15" ht="12.75">
      <c r="A9" s="607" t="s">
        <v>570</v>
      </c>
      <c r="B9" s="604">
        <v>4</v>
      </c>
      <c r="C9" s="604" t="s">
        <v>641</v>
      </c>
      <c r="D9" s="607" t="s">
        <v>706</v>
      </c>
      <c r="E9" s="622">
        <v>30801397</v>
      </c>
      <c r="F9" s="605" t="s">
        <v>705</v>
      </c>
      <c r="G9" s="623">
        <v>0</v>
      </c>
      <c r="H9" s="629"/>
      <c r="I9" s="630"/>
      <c r="J9" s="598"/>
      <c r="K9" s="631"/>
      <c r="L9" s="631"/>
      <c r="M9" s="632"/>
      <c r="N9" s="631"/>
      <c r="O9" s="633"/>
    </row>
    <row r="10" spans="1:15" ht="12.75">
      <c r="A10" s="607" t="s">
        <v>579</v>
      </c>
      <c r="B10" s="604">
        <v>8</v>
      </c>
      <c r="C10" s="604" t="s">
        <v>652</v>
      </c>
      <c r="D10" s="607" t="s">
        <v>653</v>
      </c>
      <c r="E10" s="628">
        <v>17335469</v>
      </c>
      <c r="F10" s="605" t="s">
        <v>703</v>
      </c>
      <c r="G10" s="623">
        <v>974.87787</v>
      </c>
      <c r="H10" s="629"/>
      <c r="I10" s="630"/>
      <c r="J10" s="598"/>
      <c r="K10" s="626">
        <v>0</v>
      </c>
      <c r="L10" s="626">
        <v>0</v>
      </c>
      <c r="M10" s="634">
        <v>40458</v>
      </c>
      <c r="N10" s="625">
        <v>7.634600000000001</v>
      </c>
      <c r="O10" s="635"/>
    </row>
    <row r="11" spans="1:15" ht="25.5">
      <c r="A11" s="11" t="s">
        <v>568</v>
      </c>
      <c r="B11" s="598">
        <v>8</v>
      </c>
      <c r="C11" s="598" t="s">
        <v>652</v>
      </c>
      <c r="D11" s="607" t="s">
        <v>654</v>
      </c>
      <c r="E11" s="622" t="s">
        <v>655</v>
      </c>
      <c r="F11" s="605" t="s">
        <v>703</v>
      </c>
      <c r="G11" s="623">
        <v>1584.1438799999999</v>
      </c>
      <c r="H11" s="629"/>
      <c r="I11" s="636"/>
      <c r="J11" s="637"/>
      <c r="K11" s="626">
        <v>6.72276</v>
      </c>
      <c r="L11" s="626">
        <v>6.72276</v>
      </c>
      <c r="M11" s="634">
        <v>40476</v>
      </c>
      <c r="N11" s="625">
        <v>0</v>
      </c>
      <c r="O11" s="635"/>
    </row>
    <row r="12" spans="1:15" ht="12.75">
      <c r="A12" s="11" t="s">
        <v>568</v>
      </c>
      <c r="B12" s="598">
        <v>8</v>
      </c>
      <c r="C12" s="598" t="s">
        <v>652</v>
      </c>
      <c r="D12" s="607" t="s">
        <v>707</v>
      </c>
      <c r="E12" s="622" t="s">
        <v>708</v>
      </c>
      <c r="F12" s="605" t="s">
        <v>705</v>
      </c>
      <c r="G12" s="623">
        <v>0</v>
      </c>
      <c r="H12" s="629"/>
      <c r="I12" s="636"/>
      <c r="J12" s="637"/>
      <c r="K12" s="631"/>
      <c r="L12" s="631"/>
      <c r="M12" s="634"/>
      <c r="N12" s="631"/>
      <c r="O12" s="635"/>
    </row>
    <row r="13" spans="1:15" ht="12.75">
      <c r="A13" s="632" t="s">
        <v>568</v>
      </c>
      <c r="B13" s="608">
        <v>9</v>
      </c>
      <c r="C13" s="608" t="s">
        <v>652</v>
      </c>
      <c r="D13" s="638" t="s">
        <v>709</v>
      </c>
      <c r="E13" s="639" t="s">
        <v>710</v>
      </c>
      <c r="F13" s="640" t="s">
        <v>705</v>
      </c>
      <c r="G13" s="623">
        <v>0</v>
      </c>
      <c r="H13" s="629"/>
      <c r="I13" s="636"/>
      <c r="J13" s="626"/>
      <c r="K13" s="626">
        <v>1.1126500000000001</v>
      </c>
      <c r="L13" s="626">
        <v>1.1126500000000001</v>
      </c>
      <c r="M13" s="636">
        <v>40476</v>
      </c>
      <c r="N13" s="625">
        <v>0</v>
      </c>
      <c r="O13" s="641"/>
    </row>
    <row r="14" spans="1:15" ht="12.75">
      <c r="A14" s="642" t="s">
        <v>591</v>
      </c>
      <c r="B14" s="609">
        <v>8</v>
      </c>
      <c r="C14" s="609" t="s">
        <v>652</v>
      </c>
      <c r="D14" s="643" t="s">
        <v>656</v>
      </c>
      <c r="E14" s="644">
        <v>17335965</v>
      </c>
      <c r="F14" s="645" t="s">
        <v>705</v>
      </c>
      <c r="G14" s="623">
        <v>924.6629399999999</v>
      </c>
      <c r="H14" s="629" t="s">
        <v>711</v>
      </c>
      <c r="I14" s="636">
        <v>38873</v>
      </c>
      <c r="J14" s="626">
        <v>232.16613</v>
      </c>
      <c r="K14" s="626">
        <v>1107.72815</v>
      </c>
      <c r="L14" s="631"/>
      <c r="M14" s="646"/>
      <c r="N14" s="631"/>
      <c r="O14" s="631"/>
    </row>
    <row r="15" spans="1:15" ht="12.75">
      <c r="A15" s="647"/>
      <c r="B15" s="648"/>
      <c r="C15" s="648"/>
      <c r="D15" s="649"/>
      <c r="E15" s="650"/>
      <c r="F15" s="651"/>
      <c r="G15" s="652"/>
      <c r="H15" s="629" t="s">
        <v>711</v>
      </c>
      <c r="I15" s="636">
        <v>38873</v>
      </c>
      <c r="J15" s="626">
        <v>245.58939</v>
      </c>
      <c r="K15" s="653"/>
      <c r="L15" s="654"/>
      <c r="M15" s="655"/>
      <c r="N15" s="654"/>
      <c r="O15" s="654"/>
    </row>
    <row r="16" spans="1:15" ht="12.75">
      <c r="A16" s="656"/>
      <c r="B16" s="657"/>
      <c r="C16" s="657"/>
      <c r="D16" s="658"/>
      <c r="E16" s="659"/>
      <c r="F16" s="660"/>
      <c r="G16" s="661"/>
      <c r="H16" s="629" t="s">
        <v>711</v>
      </c>
      <c r="I16" s="662">
        <v>38856</v>
      </c>
      <c r="J16" s="626">
        <v>79.51357</v>
      </c>
      <c r="K16" s="649"/>
      <c r="L16" s="663"/>
      <c r="M16" s="655"/>
      <c r="N16" s="654"/>
      <c r="O16" s="654"/>
    </row>
    <row r="17" spans="1:15" ht="12.75">
      <c r="A17" s="664" t="s">
        <v>586</v>
      </c>
      <c r="B17" s="665">
        <v>8</v>
      </c>
      <c r="C17" s="665" t="s">
        <v>652</v>
      </c>
      <c r="D17" s="666" t="s">
        <v>657</v>
      </c>
      <c r="E17" s="667" t="s">
        <v>658</v>
      </c>
      <c r="F17" s="610" t="s">
        <v>705</v>
      </c>
      <c r="G17" s="623">
        <v>738.0043900000001</v>
      </c>
      <c r="H17" s="629"/>
      <c r="I17" s="630"/>
      <c r="J17" s="637"/>
      <c r="K17" s="668"/>
      <c r="L17" s="668"/>
      <c r="M17" s="11"/>
      <c r="N17" s="625"/>
      <c r="O17" s="625"/>
    </row>
    <row r="18" spans="1:15" ht="12.75">
      <c r="A18" s="638" t="s">
        <v>586</v>
      </c>
      <c r="B18" s="608">
        <v>8</v>
      </c>
      <c r="C18" s="608" t="s">
        <v>652</v>
      </c>
      <c r="D18" s="669" t="s">
        <v>712</v>
      </c>
      <c r="E18" s="644">
        <v>44452519</v>
      </c>
      <c r="F18" s="605" t="s">
        <v>705</v>
      </c>
      <c r="G18" s="623">
        <v>0</v>
      </c>
      <c r="H18" s="670"/>
      <c r="I18" s="671"/>
      <c r="J18" s="672"/>
      <c r="K18" s="625"/>
      <c r="L18" s="625"/>
      <c r="M18" s="11"/>
      <c r="N18" s="625"/>
      <c r="O18" s="625"/>
    </row>
    <row r="19" spans="1:15" ht="12.75">
      <c r="A19" s="607" t="s">
        <v>599</v>
      </c>
      <c r="B19" s="598">
        <v>8</v>
      </c>
      <c r="C19" s="598" t="s">
        <v>652</v>
      </c>
      <c r="D19" s="607" t="s">
        <v>713</v>
      </c>
      <c r="E19" s="622" t="s">
        <v>714</v>
      </c>
      <c r="F19" s="605" t="s">
        <v>715</v>
      </c>
      <c r="G19" s="623">
        <v>0</v>
      </c>
      <c r="H19" s="670"/>
      <c r="I19" s="671"/>
      <c r="J19" s="672"/>
      <c r="K19" s="626">
        <v>92.57517999999999</v>
      </c>
      <c r="L19" s="626">
        <v>232.65982</v>
      </c>
      <c r="M19" s="627">
        <v>39748</v>
      </c>
      <c r="N19" s="625">
        <v>219.07986</v>
      </c>
      <c r="O19" s="625"/>
    </row>
    <row r="20" spans="1:15" ht="12.75">
      <c r="A20" s="11" t="s">
        <v>585</v>
      </c>
      <c r="B20" s="598">
        <v>10</v>
      </c>
      <c r="C20" s="598" t="s">
        <v>652</v>
      </c>
      <c r="D20" s="673" t="s">
        <v>716</v>
      </c>
      <c r="E20" s="622" t="s">
        <v>717</v>
      </c>
      <c r="F20" s="605" t="s">
        <v>715</v>
      </c>
      <c r="G20" s="623">
        <v>0</v>
      </c>
      <c r="H20" s="674"/>
      <c r="I20" s="675"/>
      <c r="J20" s="661"/>
      <c r="K20" s="626">
        <v>3.46054</v>
      </c>
      <c r="L20" s="626">
        <v>2.97656</v>
      </c>
      <c r="M20" s="676">
        <v>39903</v>
      </c>
      <c r="N20" s="625">
        <v>9.535549999999999</v>
      </c>
      <c r="O20" s="625"/>
    </row>
    <row r="21" spans="1:15" ht="12.75">
      <c r="A21" s="11" t="s">
        <v>589</v>
      </c>
      <c r="B21" s="604">
        <v>1</v>
      </c>
      <c r="C21" s="604" t="s">
        <v>641</v>
      </c>
      <c r="D21" s="673" t="s">
        <v>718</v>
      </c>
      <c r="E21" s="622" t="s">
        <v>719</v>
      </c>
      <c r="F21" s="605" t="s">
        <v>705</v>
      </c>
      <c r="G21" s="623">
        <v>0</v>
      </c>
      <c r="H21" s="677"/>
      <c r="I21" s="11"/>
      <c r="J21" s="625"/>
      <c r="K21" s="626">
        <v>216.92169</v>
      </c>
      <c r="L21" s="626">
        <v>216.92169</v>
      </c>
      <c r="M21" s="678">
        <v>39538</v>
      </c>
      <c r="N21" s="625">
        <v>413.98602</v>
      </c>
      <c r="O21" s="625">
        <v>1401.296</v>
      </c>
    </row>
    <row r="22" spans="1:15" ht="25.5">
      <c r="A22" s="11" t="s">
        <v>589</v>
      </c>
      <c r="B22" s="604">
        <v>2</v>
      </c>
      <c r="C22" s="604" t="s">
        <v>641</v>
      </c>
      <c r="D22" s="673" t="s">
        <v>649</v>
      </c>
      <c r="E22" s="622" t="s">
        <v>650</v>
      </c>
      <c r="F22" s="605" t="s">
        <v>705</v>
      </c>
      <c r="G22" s="623">
        <v>0.0058</v>
      </c>
      <c r="H22" s="677"/>
      <c r="I22" s="11"/>
      <c r="J22" s="625"/>
      <c r="K22" s="606"/>
      <c r="L22" s="606"/>
      <c r="M22" s="678"/>
      <c r="N22" s="661"/>
      <c r="O22" s="641"/>
    </row>
    <row r="23" spans="1:15" ht="12.75">
      <c r="A23" s="11" t="s">
        <v>589</v>
      </c>
      <c r="B23" s="604">
        <v>7</v>
      </c>
      <c r="C23" s="604" t="s">
        <v>641</v>
      </c>
      <c r="D23" s="673" t="s">
        <v>720</v>
      </c>
      <c r="E23" s="622" t="s">
        <v>721</v>
      </c>
      <c r="F23" s="605" t="s">
        <v>705</v>
      </c>
      <c r="G23" s="623">
        <v>0</v>
      </c>
      <c r="H23" s="677"/>
      <c r="I23" s="11"/>
      <c r="J23" s="625"/>
      <c r="K23" s="626">
        <v>0.07958</v>
      </c>
      <c r="L23" s="626">
        <v>0.07958</v>
      </c>
      <c r="M23" s="678">
        <v>40226</v>
      </c>
      <c r="N23" s="661"/>
      <c r="O23" s="625"/>
    </row>
    <row r="24" spans="1:15" ht="12.75">
      <c r="A24" s="11" t="s">
        <v>594</v>
      </c>
      <c r="B24" s="598">
        <v>10</v>
      </c>
      <c r="C24" s="598" t="s">
        <v>652</v>
      </c>
      <c r="D24" s="673" t="s">
        <v>722</v>
      </c>
      <c r="E24" s="622" t="s">
        <v>723</v>
      </c>
      <c r="F24" s="605" t="s">
        <v>715</v>
      </c>
      <c r="G24" s="623">
        <v>0</v>
      </c>
      <c r="H24" s="629"/>
      <c r="I24" s="598"/>
      <c r="J24" s="679"/>
      <c r="K24" s="626">
        <v>50.36262696673969</v>
      </c>
      <c r="L24" s="626">
        <v>109.20100577574189</v>
      </c>
      <c r="M24" s="627">
        <v>39643</v>
      </c>
      <c r="N24" s="625">
        <v>0.02907787293367855</v>
      </c>
      <c r="O24" s="625"/>
    </row>
    <row r="25" spans="1:15" ht="12.75">
      <c r="A25" s="680" t="s">
        <v>594</v>
      </c>
      <c r="B25" s="598">
        <v>10</v>
      </c>
      <c r="C25" s="598" t="s">
        <v>652</v>
      </c>
      <c r="D25" s="673" t="s">
        <v>724</v>
      </c>
      <c r="E25" s="622" t="s">
        <v>725</v>
      </c>
      <c r="F25" s="605" t="s">
        <v>715</v>
      </c>
      <c r="G25" s="623">
        <v>0</v>
      </c>
      <c r="H25" s="629"/>
      <c r="I25" s="598"/>
      <c r="J25" s="679"/>
      <c r="K25" s="626">
        <v>0.07251211578038902</v>
      </c>
      <c r="L25" s="626">
        <v>0</v>
      </c>
      <c r="M25" s="627">
        <v>39722</v>
      </c>
      <c r="N25" s="625">
        <v>0.1360286795459072</v>
      </c>
      <c r="O25" s="625"/>
    </row>
    <row r="26" spans="1:15" ht="12.75">
      <c r="A26" s="680" t="s">
        <v>594</v>
      </c>
      <c r="B26" s="598">
        <v>4</v>
      </c>
      <c r="C26" s="598" t="s">
        <v>641</v>
      </c>
      <c r="D26" s="673" t="s">
        <v>726</v>
      </c>
      <c r="E26" s="622" t="s">
        <v>727</v>
      </c>
      <c r="F26" s="605" t="s">
        <v>705</v>
      </c>
      <c r="G26" s="623">
        <v>0</v>
      </c>
      <c r="H26" s="629"/>
      <c r="I26" s="598"/>
      <c r="J26" s="679"/>
      <c r="K26" s="626">
        <v>49.08824603332669</v>
      </c>
      <c r="L26" s="626">
        <v>49.08824603332669</v>
      </c>
      <c r="M26" s="627">
        <v>39722</v>
      </c>
      <c r="N26" s="625">
        <v>0.22239925645621722</v>
      </c>
      <c r="O26" s="625"/>
    </row>
    <row r="27" spans="1:15" ht="25.5">
      <c r="A27" s="11" t="s">
        <v>584</v>
      </c>
      <c r="B27" s="604">
        <v>8</v>
      </c>
      <c r="C27" s="604" t="s">
        <v>652</v>
      </c>
      <c r="D27" s="621" t="s">
        <v>659</v>
      </c>
      <c r="E27" s="628">
        <v>17336163</v>
      </c>
      <c r="F27" s="605" t="s">
        <v>703</v>
      </c>
      <c r="G27" s="623">
        <v>1721.37513</v>
      </c>
      <c r="H27" s="681"/>
      <c r="I27" s="627"/>
      <c r="J27" s="625"/>
      <c r="K27" s="626">
        <v>0</v>
      </c>
      <c r="L27" s="626">
        <v>151.06071</v>
      </c>
      <c r="M27" s="627">
        <v>39673</v>
      </c>
      <c r="N27" s="625">
        <v>0</v>
      </c>
      <c r="O27" s="625">
        <v>590.9931700000001</v>
      </c>
    </row>
    <row r="28" spans="1:15" ht="12.75">
      <c r="A28" s="682" t="s">
        <v>601</v>
      </c>
      <c r="B28" s="657">
        <v>1</v>
      </c>
      <c r="C28" s="657" t="s">
        <v>641</v>
      </c>
      <c r="D28" s="683" t="s">
        <v>728</v>
      </c>
      <c r="E28" s="622" t="s">
        <v>729</v>
      </c>
      <c r="F28" s="610" t="s">
        <v>705</v>
      </c>
      <c r="G28" s="623">
        <v>0</v>
      </c>
      <c r="H28" s="684"/>
      <c r="I28" s="676"/>
      <c r="J28" s="685"/>
      <c r="K28" s="685"/>
      <c r="L28" s="685"/>
      <c r="M28" s="627"/>
      <c r="N28" s="625"/>
      <c r="O28" s="686"/>
    </row>
    <row r="29" spans="1:15" ht="25.5">
      <c r="A29" s="687" t="s">
        <v>597</v>
      </c>
      <c r="B29" s="657">
        <v>12</v>
      </c>
      <c r="C29" s="688" t="s">
        <v>652</v>
      </c>
      <c r="D29" s="689" t="s">
        <v>730</v>
      </c>
      <c r="E29" s="11">
        <v>35581778</v>
      </c>
      <c r="F29" s="690" t="s">
        <v>705</v>
      </c>
      <c r="G29" s="623">
        <v>0</v>
      </c>
      <c r="H29" s="670"/>
      <c r="I29" s="671"/>
      <c r="J29" s="672"/>
      <c r="K29" s="626">
        <v>3.00734</v>
      </c>
      <c r="L29" s="626">
        <v>2.8410900000000003</v>
      </c>
      <c r="M29" s="627">
        <v>40094</v>
      </c>
      <c r="N29" s="625">
        <v>322.86203</v>
      </c>
      <c r="O29" s="625"/>
    </row>
    <row r="30" spans="1:15" ht="12.75">
      <c r="A30" s="687" t="s">
        <v>597</v>
      </c>
      <c r="B30" s="657">
        <v>11</v>
      </c>
      <c r="C30" s="688" t="s">
        <v>652</v>
      </c>
      <c r="D30" s="689" t="s">
        <v>731</v>
      </c>
      <c r="E30" s="11">
        <v>35581000</v>
      </c>
      <c r="F30" s="690" t="s">
        <v>705</v>
      </c>
      <c r="G30" s="623">
        <v>0</v>
      </c>
      <c r="H30" s="670"/>
      <c r="I30" s="671"/>
      <c r="J30" s="672"/>
      <c r="K30" s="626">
        <v>0.03168</v>
      </c>
      <c r="L30" s="626">
        <v>0.03168</v>
      </c>
      <c r="M30" s="627">
        <v>40078</v>
      </c>
      <c r="N30" s="625">
        <v>31.68025</v>
      </c>
      <c r="O30" s="625"/>
    </row>
    <row r="31" spans="1:15" ht="12.75">
      <c r="A31" s="687" t="s">
        <v>581</v>
      </c>
      <c r="B31" s="657">
        <v>1</v>
      </c>
      <c r="C31" s="688" t="s">
        <v>641</v>
      </c>
      <c r="D31" s="689" t="s">
        <v>732</v>
      </c>
      <c r="E31" s="691">
        <v>17336007</v>
      </c>
      <c r="F31" s="690" t="s">
        <v>705</v>
      </c>
      <c r="G31" s="623">
        <v>0</v>
      </c>
      <c r="H31" s="670"/>
      <c r="I31" s="671"/>
      <c r="J31" s="672"/>
      <c r="K31" s="626">
        <v>0.03166</v>
      </c>
      <c r="L31" s="626">
        <v>0.03166</v>
      </c>
      <c r="M31" s="678">
        <v>39846</v>
      </c>
      <c r="N31" s="625"/>
      <c r="O31" s="625"/>
    </row>
    <row r="32" spans="1:15" ht="25.5">
      <c r="A32" s="607" t="s">
        <v>581</v>
      </c>
      <c r="B32" s="604">
        <v>10</v>
      </c>
      <c r="C32" s="604" t="s">
        <v>652</v>
      </c>
      <c r="D32" s="621" t="s">
        <v>668</v>
      </c>
      <c r="E32" s="692">
        <v>17336015</v>
      </c>
      <c r="F32" s="604" t="s">
        <v>703</v>
      </c>
      <c r="G32" s="623">
        <v>139.05679999999998</v>
      </c>
      <c r="H32" s="693"/>
      <c r="I32" s="671"/>
      <c r="J32" s="672"/>
      <c r="K32" s="626">
        <v>0.02255</v>
      </c>
      <c r="L32" s="626">
        <v>0.02255</v>
      </c>
      <c r="M32" s="636">
        <v>39780</v>
      </c>
      <c r="N32" s="641"/>
      <c r="O32" s="641"/>
    </row>
    <row r="33" spans="1:15" ht="12.75">
      <c r="A33" s="607" t="s">
        <v>587</v>
      </c>
      <c r="B33" s="604">
        <v>10</v>
      </c>
      <c r="C33" s="604" t="s">
        <v>652</v>
      </c>
      <c r="D33" s="621" t="s">
        <v>733</v>
      </c>
      <c r="E33" s="692">
        <v>35606347</v>
      </c>
      <c r="F33" s="604" t="s">
        <v>705</v>
      </c>
      <c r="G33" s="623">
        <v>0</v>
      </c>
      <c r="H33" s="670"/>
      <c r="I33" s="671"/>
      <c r="J33" s="672"/>
      <c r="K33" s="626">
        <v>0.08187</v>
      </c>
      <c r="L33" s="626">
        <v>0.08187</v>
      </c>
      <c r="M33" s="627">
        <v>39777</v>
      </c>
      <c r="N33" s="625">
        <v>0</v>
      </c>
      <c r="O33" s="641"/>
    </row>
    <row r="34" spans="1:15" ht="12.75" customHeight="1">
      <c r="A34" s="607" t="s">
        <v>587</v>
      </c>
      <c r="B34" s="604">
        <v>9</v>
      </c>
      <c r="C34" s="604" t="s">
        <v>652</v>
      </c>
      <c r="D34" s="621" t="s">
        <v>734</v>
      </c>
      <c r="E34" s="692">
        <v>17336139</v>
      </c>
      <c r="F34" s="604" t="s">
        <v>705</v>
      </c>
      <c r="G34" s="623">
        <v>0</v>
      </c>
      <c r="H34" s="670"/>
      <c r="I34" s="671"/>
      <c r="J34" s="672"/>
      <c r="K34" s="626">
        <v>0.22374000000000002</v>
      </c>
      <c r="L34" s="626">
        <v>0.22340000000000002</v>
      </c>
      <c r="M34" s="627">
        <v>39777</v>
      </c>
      <c r="N34" s="625">
        <v>0</v>
      </c>
      <c r="O34" s="641"/>
    </row>
    <row r="35" spans="1:15" ht="12.75">
      <c r="A35" s="638" t="s">
        <v>583</v>
      </c>
      <c r="B35" s="609">
        <v>11</v>
      </c>
      <c r="C35" s="609" t="s">
        <v>652</v>
      </c>
      <c r="D35" s="669" t="s">
        <v>669</v>
      </c>
      <c r="E35" s="694">
        <v>36167991</v>
      </c>
      <c r="F35" s="695" t="s">
        <v>735</v>
      </c>
      <c r="G35" s="623">
        <v>100.78554</v>
      </c>
      <c r="H35" s="696"/>
      <c r="I35" s="697"/>
      <c r="J35" s="698"/>
      <c r="K35" s="626">
        <v>0.00404</v>
      </c>
      <c r="L35" s="626">
        <v>0.00404</v>
      </c>
      <c r="M35" s="634">
        <v>40150</v>
      </c>
      <c r="N35" s="625">
        <v>0</v>
      </c>
      <c r="O35" s="635"/>
    </row>
    <row r="36" spans="1:15" ht="12.75" customHeight="1">
      <c r="A36" s="632" t="s">
        <v>572</v>
      </c>
      <c r="B36" s="699">
        <v>8</v>
      </c>
      <c r="C36" s="609" t="s">
        <v>652</v>
      </c>
      <c r="D36" s="643" t="s">
        <v>660</v>
      </c>
      <c r="E36" s="639" t="s">
        <v>661</v>
      </c>
      <c r="F36" s="640" t="s">
        <v>703</v>
      </c>
      <c r="G36" s="623">
        <v>5851.40736</v>
      </c>
      <c r="H36" s="700"/>
      <c r="I36" s="701"/>
      <c r="J36" s="702"/>
      <c r="K36" s="703"/>
      <c r="L36" s="631"/>
      <c r="M36" s="704"/>
      <c r="N36" s="631"/>
      <c r="O36" s="625">
        <v>2791.29771</v>
      </c>
    </row>
    <row r="37" spans="1:15" ht="12.75" customHeight="1">
      <c r="A37" s="682"/>
      <c r="B37" s="660"/>
      <c r="C37" s="657"/>
      <c r="D37" s="705"/>
      <c r="E37" s="706"/>
      <c r="F37" s="610"/>
      <c r="G37" s="623"/>
      <c r="H37" s="670"/>
      <c r="I37" s="671"/>
      <c r="J37" s="707"/>
      <c r="K37" s="708"/>
      <c r="L37" s="685"/>
      <c r="M37" s="658"/>
      <c r="N37" s="685"/>
      <c r="O37" s="625"/>
    </row>
    <row r="38" spans="1:15" ht="25.5">
      <c r="A38" s="682" t="s">
        <v>572</v>
      </c>
      <c r="B38" s="657">
        <v>11</v>
      </c>
      <c r="C38" s="657" t="s">
        <v>652</v>
      </c>
      <c r="D38" s="683" t="s">
        <v>670</v>
      </c>
      <c r="E38" s="706" t="s">
        <v>671</v>
      </c>
      <c r="F38" s="610" t="s">
        <v>703</v>
      </c>
      <c r="G38" s="623">
        <v>1675.30256</v>
      </c>
      <c r="H38" s="670" t="s">
        <v>736</v>
      </c>
      <c r="I38" s="709">
        <v>40709</v>
      </c>
      <c r="J38" s="626">
        <v>953.44416</v>
      </c>
      <c r="K38" s="626">
        <v>47.86085</v>
      </c>
      <c r="L38" s="626">
        <v>47.86085</v>
      </c>
      <c r="M38" s="710">
        <v>40886</v>
      </c>
      <c r="N38" s="625">
        <v>0</v>
      </c>
      <c r="O38" s="625">
        <v>501.19075</v>
      </c>
    </row>
    <row r="39" spans="1:15" ht="12.75" customHeight="1">
      <c r="A39" s="11" t="s">
        <v>580</v>
      </c>
      <c r="B39" s="604">
        <v>1</v>
      </c>
      <c r="C39" s="604" t="s">
        <v>641</v>
      </c>
      <c r="D39" s="621" t="s">
        <v>737</v>
      </c>
      <c r="E39" s="622" t="s">
        <v>738</v>
      </c>
      <c r="F39" s="605" t="s">
        <v>705</v>
      </c>
      <c r="G39" s="623">
        <v>0</v>
      </c>
      <c r="H39" s="629"/>
      <c r="I39" s="630"/>
      <c r="J39" s="626"/>
      <c r="K39" s="625"/>
      <c r="L39" s="625"/>
      <c r="M39" s="11"/>
      <c r="N39" s="625"/>
      <c r="O39" s="625">
        <v>3149.34633</v>
      </c>
    </row>
    <row r="40" spans="1:15" ht="12.75" customHeight="1">
      <c r="A40" s="607" t="s">
        <v>574</v>
      </c>
      <c r="B40" s="598">
        <v>8</v>
      </c>
      <c r="C40" s="598" t="s">
        <v>652</v>
      </c>
      <c r="D40" s="673" t="s">
        <v>662</v>
      </c>
      <c r="E40" s="628">
        <v>17335795</v>
      </c>
      <c r="F40" s="605" t="s">
        <v>703</v>
      </c>
      <c r="G40" s="623">
        <v>4457.270769999999</v>
      </c>
      <c r="H40" s="681"/>
      <c r="I40" s="692"/>
      <c r="J40" s="606"/>
      <c r="K40" s="626">
        <v>2049.78755</v>
      </c>
      <c r="L40" s="625"/>
      <c r="M40" s="627">
        <v>40870</v>
      </c>
      <c r="N40" s="625"/>
      <c r="O40" s="625">
        <v>834.54299</v>
      </c>
    </row>
    <row r="41" spans="1:15" ht="12.75">
      <c r="A41" s="607" t="s">
        <v>598</v>
      </c>
      <c r="B41" s="604">
        <v>8</v>
      </c>
      <c r="C41" s="604" t="s">
        <v>652</v>
      </c>
      <c r="D41" s="673" t="s">
        <v>739</v>
      </c>
      <c r="E41" s="622" t="s">
        <v>740</v>
      </c>
      <c r="F41" s="605" t="s">
        <v>715</v>
      </c>
      <c r="G41" s="623">
        <v>0</v>
      </c>
      <c r="H41" s="681"/>
      <c r="I41" s="692"/>
      <c r="J41" s="606"/>
      <c r="K41" s="626">
        <v>25.41001</v>
      </c>
      <c r="L41" s="626">
        <v>104.27731</v>
      </c>
      <c r="M41" s="627">
        <v>39534</v>
      </c>
      <c r="N41" s="625">
        <v>201.66673</v>
      </c>
      <c r="O41" s="625"/>
    </row>
    <row r="42" spans="1:15" ht="12.75">
      <c r="A42" s="638" t="s">
        <v>598</v>
      </c>
      <c r="B42" s="604">
        <v>10</v>
      </c>
      <c r="C42" s="604" t="s">
        <v>652</v>
      </c>
      <c r="D42" s="621" t="s">
        <v>741</v>
      </c>
      <c r="E42" s="622" t="s">
        <v>742</v>
      </c>
      <c r="F42" s="604" t="s">
        <v>715</v>
      </c>
      <c r="G42" s="623">
        <v>0</v>
      </c>
      <c r="H42" s="677"/>
      <c r="I42" s="649"/>
      <c r="J42" s="711"/>
      <c r="K42" s="631"/>
      <c r="L42" s="626">
        <v>0.28141000000000005</v>
      </c>
      <c r="M42" s="634">
        <v>40109</v>
      </c>
      <c r="N42" s="631"/>
      <c r="O42" s="625"/>
    </row>
    <row r="43" spans="1:15" ht="12.75">
      <c r="A43" s="607" t="s">
        <v>578</v>
      </c>
      <c r="B43" s="598">
        <v>8</v>
      </c>
      <c r="C43" s="598" t="s">
        <v>652</v>
      </c>
      <c r="D43" s="621" t="s">
        <v>743</v>
      </c>
      <c r="E43" s="628">
        <v>36597341</v>
      </c>
      <c r="F43" s="605" t="s">
        <v>705</v>
      </c>
      <c r="G43" s="623">
        <v>0</v>
      </c>
      <c r="H43" s="677"/>
      <c r="I43" s="692"/>
      <c r="J43" s="606"/>
      <c r="K43" s="626">
        <v>11.40123</v>
      </c>
      <c r="L43" s="626">
        <v>11.40123</v>
      </c>
      <c r="M43" s="627">
        <v>39562</v>
      </c>
      <c r="N43" s="625">
        <v>0</v>
      </c>
      <c r="O43" s="625"/>
    </row>
    <row r="44" spans="1:15" ht="38.25">
      <c r="A44" s="11" t="s">
        <v>578</v>
      </c>
      <c r="B44" s="604">
        <v>12</v>
      </c>
      <c r="C44" s="604" t="s">
        <v>652</v>
      </c>
      <c r="D44" s="621" t="s">
        <v>673</v>
      </c>
      <c r="E44" s="692">
        <v>45736324</v>
      </c>
      <c r="F44" s="604" t="s">
        <v>703</v>
      </c>
      <c r="G44" s="623">
        <v>617.0700400000001</v>
      </c>
      <c r="H44" s="677"/>
      <c r="I44" s="11"/>
      <c r="J44" s="625"/>
      <c r="K44" s="626">
        <v>0.01304</v>
      </c>
      <c r="L44" s="626">
        <v>0.01304</v>
      </c>
      <c r="M44" s="627">
        <v>39562</v>
      </c>
      <c r="N44" s="625">
        <v>0</v>
      </c>
      <c r="O44" s="625"/>
    </row>
    <row r="45" spans="1:15" ht="12.75">
      <c r="A45" s="11" t="s">
        <v>578</v>
      </c>
      <c r="B45" s="604">
        <v>5</v>
      </c>
      <c r="C45" s="604" t="s">
        <v>641</v>
      </c>
      <c r="D45" s="621" t="s">
        <v>744</v>
      </c>
      <c r="E45" s="692">
        <v>17335949</v>
      </c>
      <c r="F45" s="604" t="s">
        <v>705</v>
      </c>
      <c r="G45" s="623">
        <v>0</v>
      </c>
      <c r="H45" s="677"/>
      <c r="I45" s="11"/>
      <c r="J45" s="625"/>
      <c r="K45" s="626">
        <v>69.74311</v>
      </c>
      <c r="L45" s="626">
        <v>69.74311</v>
      </c>
      <c r="M45" s="627">
        <v>39552</v>
      </c>
      <c r="N45" s="625">
        <v>174.61481</v>
      </c>
      <c r="O45" s="625"/>
    </row>
    <row r="46" spans="1:15" ht="12.75">
      <c r="A46" s="11" t="s">
        <v>578</v>
      </c>
      <c r="B46" s="604">
        <v>9</v>
      </c>
      <c r="C46" s="604" t="s">
        <v>652</v>
      </c>
      <c r="D46" s="621" t="s">
        <v>745</v>
      </c>
      <c r="E46" s="622" t="s">
        <v>746</v>
      </c>
      <c r="F46" s="605" t="s">
        <v>715</v>
      </c>
      <c r="G46" s="623">
        <v>0</v>
      </c>
      <c r="H46" s="677"/>
      <c r="I46" s="11"/>
      <c r="J46" s="625"/>
      <c r="K46" s="626">
        <v>3.90294</v>
      </c>
      <c r="L46" s="626">
        <v>3.90294</v>
      </c>
      <c r="M46" s="627">
        <v>39583</v>
      </c>
      <c r="N46" s="625">
        <v>0.0461</v>
      </c>
      <c r="O46" s="625"/>
    </row>
    <row r="47" spans="1:15" ht="12.75">
      <c r="A47" s="11" t="s">
        <v>578</v>
      </c>
      <c r="B47" s="604">
        <v>11</v>
      </c>
      <c r="C47" s="604" t="s">
        <v>652</v>
      </c>
      <c r="D47" s="621" t="s">
        <v>747</v>
      </c>
      <c r="E47" s="622" t="s">
        <v>748</v>
      </c>
      <c r="F47" s="605" t="s">
        <v>705</v>
      </c>
      <c r="G47" s="623">
        <v>0</v>
      </c>
      <c r="H47" s="677"/>
      <c r="I47" s="11"/>
      <c r="J47" s="625"/>
      <c r="K47" s="631"/>
      <c r="L47" s="626">
        <v>5.63206</v>
      </c>
      <c r="M47" s="634">
        <v>39510</v>
      </c>
      <c r="N47" s="625">
        <v>0.11284999999999999</v>
      </c>
      <c r="O47" s="631"/>
    </row>
    <row r="48" spans="1:15" ht="12.75">
      <c r="A48" s="607" t="s">
        <v>582</v>
      </c>
      <c r="B48" s="598">
        <v>8</v>
      </c>
      <c r="C48" s="598" t="s">
        <v>652</v>
      </c>
      <c r="D48" s="607" t="s">
        <v>663</v>
      </c>
      <c r="E48" s="622" t="s">
        <v>664</v>
      </c>
      <c r="F48" s="605" t="s">
        <v>705</v>
      </c>
      <c r="G48" s="623">
        <v>351.6405</v>
      </c>
      <c r="H48" s="629"/>
      <c r="I48" s="712"/>
      <c r="J48" s="606"/>
      <c r="K48" s="625"/>
      <c r="L48" s="625"/>
      <c r="M48" s="713"/>
      <c r="N48" s="625"/>
      <c r="O48" s="625"/>
    </row>
    <row r="49" spans="1:15" ht="12.75">
      <c r="A49" s="607" t="s">
        <v>582</v>
      </c>
      <c r="B49" s="604">
        <v>8</v>
      </c>
      <c r="C49" s="598" t="s">
        <v>652</v>
      </c>
      <c r="D49" s="607" t="s">
        <v>665</v>
      </c>
      <c r="E49" s="622" t="s">
        <v>666</v>
      </c>
      <c r="F49" s="605" t="s">
        <v>703</v>
      </c>
      <c r="G49" s="623">
        <v>2455.85971</v>
      </c>
      <c r="H49" s="629"/>
      <c r="I49" s="712"/>
      <c r="J49" s="606"/>
      <c r="K49" s="625"/>
      <c r="L49" s="625"/>
      <c r="M49" s="11"/>
      <c r="N49" s="625"/>
      <c r="O49" s="625">
        <v>665.3218499999999</v>
      </c>
    </row>
    <row r="50" spans="1:15" ht="12.75">
      <c r="A50" s="682" t="s">
        <v>577</v>
      </c>
      <c r="B50" s="657">
        <v>8</v>
      </c>
      <c r="C50" s="657" t="s">
        <v>652</v>
      </c>
      <c r="D50" s="683" t="s">
        <v>749</v>
      </c>
      <c r="E50" s="659" t="s">
        <v>750</v>
      </c>
      <c r="F50" s="657" t="s">
        <v>715</v>
      </c>
      <c r="G50" s="623">
        <v>0</v>
      </c>
      <c r="H50" s="670"/>
      <c r="I50" s="714"/>
      <c r="J50" s="715"/>
      <c r="K50" s="626">
        <v>166.82998</v>
      </c>
      <c r="L50" s="626">
        <v>167.67281</v>
      </c>
      <c r="M50" s="676">
        <v>39700</v>
      </c>
      <c r="N50" s="625">
        <v>325.5945</v>
      </c>
      <c r="O50" s="685"/>
    </row>
    <row r="51" spans="1:15" ht="12.75">
      <c r="A51" s="682" t="s">
        <v>573</v>
      </c>
      <c r="B51" s="657">
        <v>12</v>
      </c>
      <c r="C51" s="657" t="s">
        <v>652</v>
      </c>
      <c r="D51" s="683" t="s">
        <v>751</v>
      </c>
      <c r="E51" s="11">
        <v>37886851</v>
      </c>
      <c r="F51" s="657" t="s">
        <v>705</v>
      </c>
      <c r="G51" s="623">
        <v>0</v>
      </c>
      <c r="H51" s="629"/>
      <c r="I51" s="712"/>
      <c r="J51" s="679"/>
      <c r="K51" s="626">
        <v>0.74702</v>
      </c>
      <c r="L51" s="626">
        <v>0.74702</v>
      </c>
      <c r="M51" s="627">
        <v>40168</v>
      </c>
      <c r="N51" s="625">
        <v>0</v>
      </c>
      <c r="O51" s="685"/>
    </row>
    <row r="52" spans="1:15" ht="12.75">
      <c r="A52" s="607" t="s">
        <v>590</v>
      </c>
      <c r="B52" s="598">
        <v>8</v>
      </c>
      <c r="C52" s="598" t="s">
        <v>652</v>
      </c>
      <c r="D52" s="621" t="s">
        <v>752</v>
      </c>
      <c r="E52" s="692">
        <v>17335396</v>
      </c>
      <c r="F52" s="604" t="s">
        <v>715</v>
      </c>
      <c r="G52" s="623">
        <v>0</v>
      </c>
      <c r="H52" s="677"/>
      <c r="I52" s="692"/>
      <c r="J52" s="606"/>
      <c r="K52" s="625"/>
      <c r="L52" s="626">
        <v>380.71489</v>
      </c>
      <c r="M52" s="627">
        <v>39563</v>
      </c>
      <c r="N52" s="625">
        <v>773.2869599999999</v>
      </c>
      <c r="O52" s="625"/>
    </row>
    <row r="53" spans="1:15" ht="16.5" customHeight="1">
      <c r="A53" s="11" t="s">
        <v>590</v>
      </c>
      <c r="B53" s="604">
        <v>8</v>
      </c>
      <c r="C53" s="604" t="s">
        <v>652</v>
      </c>
      <c r="D53" s="716" t="s">
        <v>667</v>
      </c>
      <c r="E53" s="11">
        <v>36597376</v>
      </c>
      <c r="F53" s="604" t="s">
        <v>705</v>
      </c>
      <c r="G53" s="623">
        <v>27.38996</v>
      </c>
      <c r="H53" s="677"/>
      <c r="I53" s="692"/>
      <c r="J53" s="606"/>
      <c r="K53" s="626">
        <v>0.14152</v>
      </c>
      <c r="L53" s="626">
        <v>0.14152</v>
      </c>
      <c r="M53" s="627">
        <v>40190</v>
      </c>
      <c r="N53" s="625">
        <v>0.64344</v>
      </c>
      <c r="O53" s="625"/>
    </row>
    <row r="54" spans="1:15" ht="12.75">
      <c r="A54" s="11" t="s">
        <v>603</v>
      </c>
      <c r="B54" s="604">
        <v>1</v>
      </c>
      <c r="C54" s="604" t="s">
        <v>641</v>
      </c>
      <c r="D54" s="716" t="s">
        <v>753</v>
      </c>
      <c r="E54" s="622" t="s">
        <v>754</v>
      </c>
      <c r="F54" s="604" t="s">
        <v>705</v>
      </c>
      <c r="G54" s="623">
        <v>0</v>
      </c>
      <c r="H54" s="677"/>
      <c r="I54" s="692"/>
      <c r="J54" s="606"/>
      <c r="K54" s="625"/>
      <c r="L54" s="625"/>
      <c r="M54" s="627"/>
      <c r="N54" s="625"/>
      <c r="O54" s="625">
        <v>906.796</v>
      </c>
    </row>
    <row r="55" spans="1:15" ht="12.75">
      <c r="A55" s="11" t="s">
        <v>569</v>
      </c>
      <c r="B55" s="604">
        <v>1</v>
      </c>
      <c r="C55" s="604" t="s">
        <v>641</v>
      </c>
      <c r="D55" s="621" t="s">
        <v>647</v>
      </c>
      <c r="E55" s="622" t="s">
        <v>648</v>
      </c>
      <c r="F55" s="605" t="s">
        <v>703</v>
      </c>
      <c r="G55" s="623">
        <v>2437.00806</v>
      </c>
      <c r="H55" s="681"/>
      <c r="I55" s="692"/>
      <c r="J55" s="606"/>
      <c r="K55" s="625"/>
      <c r="L55" s="625"/>
      <c r="M55" s="11"/>
      <c r="N55" s="625"/>
      <c r="O55" s="625">
        <v>1840.44</v>
      </c>
    </row>
    <row r="56" spans="1:15" ht="12.75">
      <c r="A56" s="11" t="s">
        <v>569</v>
      </c>
      <c r="B56" s="604">
        <v>11</v>
      </c>
      <c r="C56" s="604" t="s">
        <v>652</v>
      </c>
      <c r="D56" s="621" t="s">
        <v>755</v>
      </c>
      <c r="E56" s="692">
        <v>36084221</v>
      </c>
      <c r="F56" s="605" t="s">
        <v>705</v>
      </c>
      <c r="G56" s="623">
        <v>0</v>
      </c>
      <c r="H56" s="681"/>
      <c r="I56" s="692"/>
      <c r="J56" s="606"/>
      <c r="K56" s="626">
        <v>33.75279</v>
      </c>
      <c r="L56" s="626">
        <v>33.75279</v>
      </c>
      <c r="M56" s="627">
        <v>40017</v>
      </c>
      <c r="N56" s="625"/>
      <c r="O56" s="625"/>
    </row>
    <row r="57" spans="1:15" ht="12.75">
      <c r="A57" s="11" t="s">
        <v>592</v>
      </c>
      <c r="B57" s="604">
        <v>11</v>
      </c>
      <c r="C57" s="604" t="s">
        <v>652</v>
      </c>
      <c r="D57" s="621" t="s">
        <v>672</v>
      </c>
      <c r="E57" s="11">
        <v>31908977</v>
      </c>
      <c r="F57" s="604" t="s">
        <v>705</v>
      </c>
      <c r="G57" s="623">
        <v>72.25919</v>
      </c>
      <c r="H57" s="681"/>
      <c r="I57" s="604"/>
      <c r="J57" s="717"/>
      <c r="K57" s="626">
        <v>1.61275</v>
      </c>
      <c r="L57" s="626">
        <v>1.61275</v>
      </c>
      <c r="M57" s="627">
        <v>39898</v>
      </c>
      <c r="N57" s="625">
        <v>55.07718</v>
      </c>
      <c r="O57" s="625"/>
    </row>
    <row r="58" spans="1:15" ht="25.5">
      <c r="A58" s="680" t="s">
        <v>575</v>
      </c>
      <c r="B58" s="598">
        <v>12</v>
      </c>
      <c r="C58" s="598" t="s">
        <v>652</v>
      </c>
      <c r="D58" s="621" t="s">
        <v>756</v>
      </c>
      <c r="E58" s="628">
        <v>37887068</v>
      </c>
      <c r="F58" s="605" t="s">
        <v>705</v>
      </c>
      <c r="G58" s="623">
        <v>0</v>
      </c>
      <c r="H58" s="718"/>
      <c r="I58" s="637"/>
      <c r="J58" s="626"/>
      <c r="K58" s="626">
        <v>0.58627</v>
      </c>
      <c r="L58" s="626">
        <v>0.58627</v>
      </c>
      <c r="M58" s="627">
        <v>39994</v>
      </c>
      <c r="N58" s="625">
        <v>0</v>
      </c>
      <c r="O58" s="625"/>
    </row>
    <row r="59" spans="1:15" ht="12.75">
      <c r="A59" s="638" t="s">
        <v>593</v>
      </c>
      <c r="B59" s="608">
        <v>11</v>
      </c>
      <c r="C59" s="608" t="s">
        <v>652</v>
      </c>
      <c r="D59" s="669" t="s">
        <v>757</v>
      </c>
      <c r="E59" s="692">
        <v>37954954</v>
      </c>
      <c r="F59" s="604" t="s">
        <v>715</v>
      </c>
      <c r="G59" s="623">
        <v>0</v>
      </c>
      <c r="H59" s="700"/>
      <c r="I59" s="608"/>
      <c r="J59" s="719"/>
      <c r="K59" s="626">
        <v>2.02607</v>
      </c>
      <c r="L59" s="626">
        <v>5.8788</v>
      </c>
      <c r="M59" s="634">
        <v>39744</v>
      </c>
      <c r="N59" s="625">
        <v>0</v>
      </c>
      <c r="O59" s="625"/>
    </row>
    <row r="60" spans="1:15" ht="12.75">
      <c r="A60" s="638" t="s">
        <v>593</v>
      </c>
      <c r="B60" s="608">
        <v>7</v>
      </c>
      <c r="C60" s="608" t="s">
        <v>641</v>
      </c>
      <c r="D60" s="669" t="s">
        <v>758</v>
      </c>
      <c r="E60" s="692">
        <v>17336082</v>
      </c>
      <c r="F60" s="604" t="s">
        <v>705</v>
      </c>
      <c r="G60" s="623">
        <v>0</v>
      </c>
      <c r="H60" s="700"/>
      <c r="I60" s="608"/>
      <c r="J60" s="719"/>
      <c r="K60" s="626">
        <v>0.11531</v>
      </c>
      <c r="L60" s="626">
        <v>0.11531</v>
      </c>
      <c r="M60" s="634">
        <v>40288</v>
      </c>
      <c r="N60" s="625">
        <v>3.5173</v>
      </c>
      <c r="O60" s="625"/>
    </row>
    <row r="61" spans="1:15" ht="21" customHeight="1">
      <c r="A61" s="638" t="s">
        <v>593</v>
      </c>
      <c r="B61" s="598">
        <v>4</v>
      </c>
      <c r="C61" s="598" t="s">
        <v>641</v>
      </c>
      <c r="D61" s="607" t="s">
        <v>759</v>
      </c>
      <c r="E61" s="622" t="s">
        <v>760</v>
      </c>
      <c r="F61" s="604" t="s">
        <v>705</v>
      </c>
      <c r="G61" s="623">
        <v>0</v>
      </c>
      <c r="H61" s="629"/>
      <c r="I61" s="598"/>
      <c r="J61" s="679"/>
      <c r="K61" s="625"/>
      <c r="L61" s="625"/>
      <c r="M61" s="627"/>
      <c r="N61" s="625"/>
      <c r="O61" s="625"/>
    </row>
    <row r="62" spans="1:15" ht="15">
      <c r="A62" s="720" t="s">
        <v>4</v>
      </c>
      <c r="B62" s="721"/>
      <c r="C62" s="721"/>
      <c r="D62" s="721"/>
      <c r="E62" s="722"/>
      <c r="F62" s="723"/>
      <c r="G62" s="724">
        <f>SUM(G4:G61)</f>
        <v>52108.72134999999</v>
      </c>
      <c r="H62" s="725"/>
      <c r="I62" s="726"/>
      <c r="J62" s="727">
        <f>SUM(J4:J61)</f>
        <v>1510.71325</v>
      </c>
      <c r="K62" s="728">
        <f>SUM(K4:K61)</f>
        <v>4473.1758851158465</v>
      </c>
      <c r="L62" s="729">
        <f>SUM(L4:L61)</f>
        <v>16363.452782802224</v>
      </c>
      <c r="M62" s="730"/>
      <c r="N62" s="728">
        <f>SUM(N4:N61)</f>
        <v>11993.279796573057</v>
      </c>
      <c r="O62" s="731">
        <f>SUM(O4:O61)</f>
        <v>27024.74799</v>
      </c>
    </row>
    <row r="63" spans="1:15" ht="15">
      <c r="A63" s="563"/>
      <c r="B63" s="563"/>
      <c r="C63" s="564"/>
      <c r="D63" s="564"/>
      <c r="E63" s="564"/>
      <c r="F63" s="565"/>
      <c r="G63" s="566"/>
      <c r="H63" s="566"/>
      <c r="I63" s="566"/>
      <c r="J63" s="566"/>
      <c r="K63" s="566"/>
      <c r="L63" s="566"/>
      <c r="M63" s="566"/>
      <c r="N63" s="566"/>
      <c r="O63" s="566"/>
    </row>
    <row r="64" spans="1:15" ht="15.75">
      <c r="A64" s="751" t="s">
        <v>686</v>
      </c>
      <c r="B64" s="518"/>
      <c r="C64" s="518"/>
      <c r="D64" s="518"/>
      <c r="E64" s="567"/>
      <c r="F64" s="568"/>
      <c r="G64" s="568"/>
      <c r="H64" s="564"/>
      <c r="I64" s="564"/>
      <c r="J64" s="564"/>
      <c r="K64" s="564"/>
      <c r="L64" s="564"/>
      <c r="M64" s="564"/>
      <c r="N64" s="564"/>
      <c r="O64" s="564"/>
    </row>
    <row r="65" spans="1:15" ht="15" customHeight="1">
      <c r="A65" s="518"/>
      <c r="B65" s="518"/>
      <c r="C65" s="518"/>
      <c r="D65" s="518"/>
      <c r="E65" s="567"/>
      <c r="F65" s="568"/>
      <c r="G65" s="568"/>
      <c r="H65" s="518"/>
      <c r="I65" s="518"/>
      <c r="J65" s="518"/>
      <c r="K65" s="569"/>
      <c r="L65" s="569"/>
      <c r="M65" s="1"/>
      <c r="N65" s="1"/>
      <c r="O65" s="564"/>
    </row>
    <row r="66" spans="1:15" ht="27" customHeight="1">
      <c r="A66" s="780" t="s">
        <v>562</v>
      </c>
      <c r="B66" s="774" t="s">
        <v>690</v>
      </c>
      <c r="C66" s="774" t="s">
        <v>691</v>
      </c>
      <c r="D66" s="774" t="s">
        <v>761</v>
      </c>
      <c r="E66" s="774" t="s">
        <v>637</v>
      </c>
      <c r="F66" s="774" t="s">
        <v>692</v>
      </c>
      <c r="G66" s="772" t="s">
        <v>693</v>
      </c>
      <c r="H66" s="774" t="s">
        <v>694</v>
      </c>
      <c r="I66" s="774" t="s">
        <v>695</v>
      </c>
      <c r="J66" s="774" t="s">
        <v>696</v>
      </c>
      <c r="K66" s="776" t="s">
        <v>697</v>
      </c>
      <c r="L66" s="777"/>
      <c r="M66" s="777"/>
      <c r="N66" s="778"/>
      <c r="O66" s="80"/>
    </row>
    <row r="67" spans="1:15" ht="91.5" customHeight="1">
      <c r="A67" s="781"/>
      <c r="B67" s="775"/>
      <c r="C67" s="775"/>
      <c r="D67" s="775"/>
      <c r="E67" s="775"/>
      <c r="F67" s="775"/>
      <c r="G67" s="773"/>
      <c r="H67" s="775"/>
      <c r="I67" s="775"/>
      <c r="J67" s="775"/>
      <c r="K67" s="619" t="s">
        <v>699</v>
      </c>
      <c r="L67" s="620" t="s">
        <v>700</v>
      </c>
      <c r="M67" s="620" t="s">
        <v>701</v>
      </c>
      <c r="N67" s="620" t="s">
        <v>702</v>
      </c>
      <c r="O67" s="80"/>
    </row>
    <row r="68" spans="1:15" ht="36.75" customHeight="1">
      <c r="A68" s="732" t="s">
        <v>594</v>
      </c>
      <c r="B68" s="604">
        <v>13</v>
      </c>
      <c r="C68" s="604" t="s">
        <v>652</v>
      </c>
      <c r="D68" s="680" t="s">
        <v>762</v>
      </c>
      <c r="E68" s="733">
        <v>42041741</v>
      </c>
      <c r="F68" s="734" t="s">
        <v>715</v>
      </c>
      <c r="G68" s="626">
        <v>0</v>
      </c>
      <c r="H68" s="637"/>
      <c r="I68" s="637"/>
      <c r="J68" s="637"/>
      <c r="K68" s="672">
        <v>191.7822312952267</v>
      </c>
      <c r="L68" s="672">
        <v>191.7822312952267</v>
      </c>
      <c r="M68" s="627">
        <v>39722</v>
      </c>
      <c r="N68" s="672">
        <v>294.2369713868419</v>
      </c>
      <c r="O68" s="1"/>
    </row>
    <row r="69" spans="1:15" ht="38.25">
      <c r="A69" s="607" t="s">
        <v>597</v>
      </c>
      <c r="B69" s="604">
        <v>13</v>
      </c>
      <c r="C69" s="604" t="s">
        <v>652</v>
      </c>
      <c r="D69" s="680" t="s">
        <v>763</v>
      </c>
      <c r="E69" s="692">
        <v>42093937</v>
      </c>
      <c r="F69" s="734" t="s">
        <v>715</v>
      </c>
      <c r="G69" s="606">
        <v>0</v>
      </c>
      <c r="H69" s="598"/>
      <c r="I69" s="598"/>
      <c r="J69" s="598"/>
      <c r="K69" s="672">
        <v>123.78976</v>
      </c>
      <c r="L69" s="672">
        <v>123.78976</v>
      </c>
      <c r="M69" s="627">
        <v>39589</v>
      </c>
      <c r="N69" s="672">
        <v>88.10095</v>
      </c>
      <c r="O69" s="1"/>
    </row>
    <row r="70" spans="1:15" ht="38.25">
      <c r="A70" s="632" t="s">
        <v>578</v>
      </c>
      <c r="B70" s="609">
        <v>13</v>
      </c>
      <c r="C70" s="609" t="s">
        <v>652</v>
      </c>
      <c r="D70" s="735" t="s">
        <v>764</v>
      </c>
      <c r="E70" s="736">
        <v>42093937</v>
      </c>
      <c r="F70" s="609" t="s">
        <v>715</v>
      </c>
      <c r="G70" s="711">
        <v>0</v>
      </c>
      <c r="H70" s="11"/>
      <c r="I70" s="632"/>
      <c r="J70" s="11"/>
      <c r="K70" s="672">
        <v>311.04985</v>
      </c>
      <c r="L70" s="672">
        <v>311.04985</v>
      </c>
      <c r="M70" s="634">
        <v>39561</v>
      </c>
      <c r="N70" s="672">
        <v>677.24404</v>
      </c>
      <c r="O70" s="1"/>
    </row>
    <row r="71" spans="1:15" ht="15">
      <c r="A71" s="737" t="s">
        <v>4</v>
      </c>
      <c r="B71" s="738"/>
      <c r="C71" s="738"/>
      <c r="D71" s="738"/>
      <c r="E71" s="738"/>
      <c r="F71" s="739"/>
      <c r="G71" s="724">
        <v>0</v>
      </c>
      <c r="H71" s="740"/>
      <c r="I71" s="741"/>
      <c r="J71" s="740">
        <f>SUM(J68:J70)</f>
        <v>0</v>
      </c>
      <c r="K71" s="742">
        <f>SUM(K68:K70)</f>
        <v>626.6218412952267</v>
      </c>
      <c r="L71" s="743">
        <f>SUM(L68:L70)</f>
        <v>626.6218412952267</v>
      </c>
      <c r="M71" s="744"/>
      <c r="N71" s="742">
        <f>SUM(N68:N70)</f>
        <v>1059.581961386842</v>
      </c>
      <c r="O71" s="80"/>
    </row>
    <row r="72" spans="1:15" ht="15">
      <c r="A72" s="570"/>
      <c r="B72" s="80"/>
      <c r="C72" s="80"/>
      <c r="D72" s="80"/>
      <c r="E72" s="80"/>
      <c r="F72" s="571"/>
      <c r="G72" s="572"/>
      <c r="H72" s="573"/>
      <c r="I72" s="573"/>
      <c r="J72" s="573"/>
      <c r="K72" s="573"/>
      <c r="L72" s="573"/>
      <c r="M72" s="573"/>
      <c r="N72" s="573"/>
      <c r="O72" s="80"/>
    </row>
    <row r="73" spans="1:7" ht="15">
      <c r="A73" s="561" t="s">
        <v>634</v>
      </c>
      <c r="B73" s="561"/>
      <c r="C73" s="561"/>
      <c r="D73" s="745"/>
      <c r="F73" s="746"/>
      <c r="G73" s="746"/>
    </row>
    <row r="74" spans="1:10" ht="15.75">
      <c r="A74" s="574">
        <v>1</v>
      </c>
      <c r="B74" s="747" t="s">
        <v>674</v>
      </c>
      <c r="C74" s="748"/>
      <c r="D74" s="745"/>
      <c r="F74" s="746"/>
      <c r="G74" s="746"/>
      <c r="I74" s="574">
        <v>10</v>
      </c>
      <c r="J74" s="747" t="s">
        <v>683</v>
      </c>
    </row>
    <row r="75" spans="1:10" ht="15.75">
      <c r="A75" s="574">
        <v>2</v>
      </c>
      <c r="B75" s="747" t="s">
        <v>675</v>
      </c>
      <c r="C75" s="748"/>
      <c r="D75" s="745"/>
      <c r="F75" s="746"/>
      <c r="G75" s="746"/>
      <c r="I75" s="574">
        <v>11</v>
      </c>
      <c r="J75" s="747" t="s">
        <v>684</v>
      </c>
    </row>
    <row r="76" spans="1:10" ht="15.75">
      <c r="A76" s="574">
        <v>3</v>
      </c>
      <c r="B76" s="747" t="s">
        <v>676</v>
      </c>
      <c r="C76" s="748"/>
      <c r="D76" s="745"/>
      <c r="F76" s="746"/>
      <c r="G76" s="746"/>
      <c r="I76" s="574">
        <v>12</v>
      </c>
      <c r="J76" s="747" t="s">
        <v>685</v>
      </c>
    </row>
    <row r="77" spans="1:10" ht="15.75">
      <c r="A77" s="574">
        <v>4</v>
      </c>
      <c r="B77" s="747" t="s">
        <v>677</v>
      </c>
      <c r="C77" s="748"/>
      <c r="D77" s="745"/>
      <c r="F77" s="746"/>
      <c r="G77" s="746"/>
      <c r="I77" s="574">
        <v>13</v>
      </c>
      <c r="J77" s="747" t="s">
        <v>686</v>
      </c>
    </row>
    <row r="78" spans="1:10" ht="15.75">
      <c r="A78" s="574">
        <v>5</v>
      </c>
      <c r="B78" s="747" t="s">
        <v>678</v>
      </c>
      <c r="C78" s="748"/>
      <c r="D78" s="745"/>
      <c r="F78" s="746"/>
      <c r="G78" s="746"/>
      <c r="I78" s="564"/>
      <c r="J78" s="564"/>
    </row>
    <row r="79" spans="1:7" ht="15.75">
      <c r="A79" s="574">
        <v>6</v>
      </c>
      <c r="B79" s="747" t="s">
        <v>679</v>
      </c>
      <c r="F79" s="746"/>
      <c r="G79" s="746"/>
    </row>
    <row r="80" spans="1:10" ht="15.75">
      <c r="A80" s="574">
        <v>7</v>
      </c>
      <c r="B80" s="747" t="s">
        <v>680</v>
      </c>
      <c r="F80" s="746"/>
      <c r="G80" s="746"/>
      <c r="I80" s="561" t="s">
        <v>635</v>
      </c>
      <c r="J80" s="561"/>
    </row>
    <row r="81" spans="1:10" ht="15.75">
      <c r="A81" s="574">
        <v>8</v>
      </c>
      <c r="B81" s="747" t="s">
        <v>681</v>
      </c>
      <c r="F81" s="746"/>
      <c r="G81" s="746"/>
      <c r="I81" s="574" t="s">
        <v>641</v>
      </c>
      <c r="J81" s="747" t="s">
        <v>687</v>
      </c>
    </row>
    <row r="82" spans="1:10" ht="15.75">
      <c r="A82" s="574">
        <v>9</v>
      </c>
      <c r="B82" s="747" t="s">
        <v>682</v>
      </c>
      <c r="F82" s="746"/>
      <c r="G82" s="746"/>
      <c r="I82" s="574" t="s">
        <v>652</v>
      </c>
      <c r="J82" s="747" t="s">
        <v>688</v>
      </c>
    </row>
    <row r="83" spans="1:10" ht="12.75">
      <c r="A83" s="564"/>
      <c r="B83" s="564"/>
      <c r="C83" s="564"/>
      <c r="D83" s="564"/>
      <c r="E83" s="564"/>
      <c r="F83" s="565"/>
      <c r="G83" s="565"/>
      <c r="J83" s="564"/>
    </row>
    <row r="84" spans="1:7" ht="15">
      <c r="A84" s="564"/>
      <c r="B84" s="749" t="s">
        <v>705</v>
      </c>
      <c r="C84" s="750" t="s">
        <v>765</v>
      </c>
      <c r="D84" s="565"/>
      <c r="F84" s="746"/>
      <c r="G84" s="746"/>
    </row>
    <row r="85" spans="1:7" ht="15">
      <c r="A85" s="564"/>
      <c r="B85" s="749" t="s">
        <v>703</v>
      </c>
      <c r="C85" s="750" t="s">
        <v>766</v>
      </c>
      <c r="G85" s="746"/>
    </row>
    <row r="86" spans="1:7" ht="15">
      <c r="A86" s="564"/>
      <c r="B86" s="749" t="s">
        <v>735</v>
      </c>
      <c r="C86" s="750" t="s">
        <v>767</v>
      </c>
      <c r="F86" s="746"/>
      <c r="G86" s="746"/>
    </row>
    <row r="87" spans="1:10" ht="15">
      <c r="A87" s="564"/>
      <c r="B87" s="749" t="s">
        <v>715</v>
      </c>
      <c r="C87" s="750" t="s">
        <v>768</v>
      </c>
      <c r="F87" s="746"/>
      <c r="G87" s="746"/>
      <c r="H87" s="564"/>
      <c r="I87" s="564"/>
      <c r="J87" s="564"/>
    </row>
  </sheetData>
  <sheetProtection/>
  <mergeCells count="24">
    <mergeCell ref="H66:H67"/>
    <mergeCell ref="I66:I67"/>
    <mergeCell ref="J66:J67"/>
    <mergeCell ref="K66:N66"/>
    <mergeCell ref="A1:O1"/>
    <mergeCell ref="J2:J3"/>
    <mergeCell ref="K2:N2"/>
    <mergeCell ref="O2:O3"/>
    <mergeCell ref="A66:A67"/>
    <mergeCell ref="B66:B67"/>
    <mergeCell ref="C66:C67"/>
    <mergeCell ref="D66:D67"/>
    <mergeCell ref="E66:E67"/>
    <mergeCell ref="F66:F67"/>
    <mergeCell ref="G66:G67"/>
    <mergeCell ref="A2:A3"/>
    <mergeCell ref="G2:G3"/>
    <mergeCell ref="H2:H3"/>
    <mergeCell ref="I2:I3"/>
    <mergeCell ref="B2:B3"/>
    <mergeCell ref="C2:C3"/>
    <mergeCell ref="D2:D3"/>
    <mergeCell ref="E2:E3"/>
    <mergeCell ref="F2:F3"/>
  </mergeCells>
  <printOptions horizontalCentered="1"/>
  <pageMargins left="0.1968503937007874" right="0.1968503937007874" top="0.7874015748031497" bottom="0.984251968503937" header="0.5118110236220472" footer="0.5118110236220472"/>
  <pageSetup fitToHeight="1" fitToWidth="1" horizontalDpi="600" verticalDpi="600" orientation="portrait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PageLayoutView="0" workbookViewId="0" topLeftCell="A37">
      <selection activeCell="M10" sqref="M10"/>
    </sheetView>
  </sheetViews>
  <sheetFormatPr defaultColWidth="3.421875" defaultRowHeight="15" customHeight="1"/>
  <cols>
    <col min="1" max="1" width="45.8515625" style="28" customWidth="1"/>
    <col min="2" max="3" width="16.7109375" style="28" customWidth="1"/>
    <col min="4" max="4" width="18.8515625" style="28" customWidth="1"/>
    <col min="5" max="6" width="16.7109375" style="28" customWidth="1"/>
    <col min="7" max="8" width="12.28125" style="28" customWidth="1"/>
    <col min="9" max="11" width="9.8515625" style="28" customWidth="1"/>
    <col min="12" max="14" width="3.421875" style="28" customWidth="1"/>
    <col min="15" max="15" width="12.421875" style="28" customWidth="1"/>
    <col min="16" max="16384" width="3.421875" style="28" customWidth="1"/>
  </cols>
  <sheetData>
    <row r="1" ht="15" customHeight="1">
      <c r="K1" s="30"/>
    </row>
    <row r="3" spans="4:12" ht="15" customHeight="1">
      <c r="D3" s="31"/>
      <c r="E3" s="31"/>
      <c r="F3" s="31"/>
      <c r="G3" s="31"/>
      <c r="L3" s="31"/>
    </row>
    <row r="4" s="32" customFormat="1" ht="15" customHeight="1">
      <c r="K4" s="33"/>
    </row>
    <row r="5" spans="4:14" s="32" customFormat="1" ht="15" customHeight="1">
      <c r="D5" s="34"/>
      <c r="E5" s="34"/>
      <c r="F5" s="34"/>
      <c r="G5" s="34"/>
      <c r="L5" s="34"/>
      <c r="M5" s="34"/>
      <c r="N5" s="34"/>
    </row>
    <row r="6" spans="12:14" s="32" customFormat="1" ht="15" customHeight="1">
      <c r="L6" s="34"/>
      <c r="M6" s="34"/>
      <c r="N6" s="34"/>
    </row>
    <row r="7" spans="1:14" s="32" customFormat="1" ht="15" customHeight="1">
      <c r="A7" s="32" t="s">
        <v>5</v>
      </c>
      <c r="L7" s="34"/>
      <c r="M7" s="34"/>
      <c r="N7" s="34"/>
    </row>
    <row r="8" spans="12:14" s="32" customFormat="1" ht="15" customHeight="1">
      <c r="L8" s="34"/>
      <c r="M8" s="34"/>
      <c r="N8" s="34"/>
    </row>
    <row r="9" spans="11:14" s="32" customFormat="1" ht="15" customHeight="1">
      <c r="K9" s="33" t="s">
        <v>3</v>
      </c>
      <c r="L9" s="34"/>
      <c r="M9" s="34"/>
      <c r="N9" s="35"/>
    </row>
    <row r="10" spans="1:16" s="32" customFormat="1" ht="62.25" customHeight="1">
      <c r="A10" s="36" t="s">
        <v>6</v>
      </c>
      <c r="B10" s="36" t="s">
        <v>80</v>
      </c>
      <c r="C10" s="29" t="s">
        <v>81</v>
      </c>
      <c r="D10" s="36" t="s">
        <v>772</v>
      </c>
      <c r="E10" s="36" t="s">
        <v>163</v>
      </c>
      <c r="F10" s="36" t="s">
        <v>164</v>
      </c>
      <c r="G10" s="36" t="s">
        <v>75</v>
      </c>
      <c r="H10" s="36" t="s">
        <v>76</v>
      </c>
      <c r="I10" s="36" t="s">
        <v>77</v>
      </c>
      <c r="J10" s="36" t="s">
        <v>78</v>
      </c>
      <c r="K10" s="36" t="s">
        <v>79</v>
      </c>
      <c r="M10" s="37"/>
      <c r="N10" s="37"/>
      <c r="O10" s="37"/>
      <c r="P10" s="37"/>
    </row>
    <row r="11" spans="1:16" s="32" customFormat="1" ht="15" customHeight="1">
      <c r="A11" s="36" t="s">
        <v>0</v>
      </c>
      <c r="B11" s="36">
        <v>1</v>
      </c>
      <c r="C11" s="36">
        <v>2</v>
      </c>
      <c r="D11" s="38">
        <v>3</v>
      </c>
      <c r="E11" s="38">
        <v>4</v>
      </c>
      <c r="F11" s="38">
        <v>5</v>
      </c>
      <c r="G11" s="36">
        <v>6</v>
      </c>
      <c r="H11" s="36">
        <v>7</v>
      </c>
      <c r="I11" s="36">
        <v>8</v>
      </c>
      <c r="J11" s="38">
        <v>9</v>
      </c>
      <c r="K11" s="38">
        <v>10</v>
      </c>
      <c r="M11" s="37"/>
      <c r="N11" s="37"/>
      <c r="O11" s="37"/>
      <c r="P11" s="37"/>
    </row>
    <row r="12" spans="1:16" s="32" customFormat="1" ht="17.25" customHeight="1">
      <c r="A12" s="39" t="s">
        <v>7</v>
      </c>
      <c r="B12" s="40"/>
      <c r="C12" s="40"/>
      <c r="D12" s="41"/>
      <c r="E12" s="41"/>
      <c r="F12" s="41"/>
      <c r="G12" s="40"/>
      <c r="H12" s="40"/>
      <c r="I12" s="40"/>
      <c r="J12" s="41"/>
      <c r="K12" s="41"/>
      <c r="M12" s="37"/>
      <c r="N12" s="37"/>
      <c r="O12" s="37"/>
      <c r="P12" s="37"/>
    </row>
    <row r="13" spans="1:16" s="32" customFormat="1" ht="15" customHeight="1">
      <c r="A13" s="42" t="s">
        <v>8</v>
      </c>
      <c r="B13" s="43">
        <v>304835</v>
      </c>
      <c r="C13" s="43">
        <v>292400</v>
      </c>
      <c r="D13" s="43">
        <v>244490</v>
      </c>
      <c r="E13" s="43">
        <v>220571</v>
      </c>
      <c r="F13" s="43">
        <v>242766</v>
      </c>
      <c r="G13" s="43">
        <f>+F13-D13</f>
        <v>-1724</v>
      </c>
      <c r="H13" s="43">
        <f>+F13-E13</f>
        <v>22195</v>
      </c>
      <c r="I13" s="44">
        <f>+F13/C13*100</f>
        <v>83.02530779753762</v>
      </c>
      <c r="J13" s="44">
        <f>+F13/D13*100</f>
        <v>99.29485868542682</v>
      </c>
      <c r="K13" s="44">
        <f>+F13/E13*100</f>
        <v>110.06251955152761</v>
      </c>
      <c r="M13" s="34"/>
      <c r="N13" s="45"/>
      <c r="O13" s="45"/>
      <c r="P13" s="46"/>
    </row>
    <row r="14" spans="1:16" s="32" customFormat="1" ht="15" customHeight="1">
      <c r="A14" s="47" t="s">
        <v>9</v>
      </c>
      <c r="B14" s="48">
        <v>12203</v>
      </c>
      <c r="C14" s="48">
        <v>10480</v>
      </c>
      <c r="D14" s="43">
        <v>8500</v>
      </c>
      <c r="E14" s="43">
        <v>8498</v>
      </c>
      <c r="F14" s="43">
        <v>7986</v>
      </c>
      <c r="G14" s="43">
        <f>+F14-D14</f>
        <v>-514</v>
      </c>
      <c r="H14" s="43">
        <f>+F14-E14</f>
        <v>-512</v>
      </c>
      <c r="I14" s="44">
        <f>+F14/C14*100</f>
        <v>76.20229007633587</v>
      </c>
      <c r="J14" s="44">
        <f>+F14/D14*100</f>
        <v>93.95294117647059</v>
      </c>
      <c r="K14" s="44">
        <f>+F14/E14*100</f>
        <v>93.97505295363615</v>
      </c>
      <c r="M14" s="37"/>
      <c r="N14" s="45"/>
      <c r="O14" s="45"/>
      <c r="P14" s="46"/>
    </row>
    <row r="15" spans="1:16" s="32" customFormat="1" ht="15" customHeight="1">
      <c r="A15" s="47" t="s">
        <v>10</v>
      </c>
      <c r="B15" s="48">
        <v>66</v>
      </c>
      <c r="C15" s="48">
        <v>66</v>
      </c>
      <c r="D15" s="43">
        <v>60</v>
      </c>
      <c r="E15" s="43">
        <v>47</v>
      </c>
      <c r="F15" s="43">
        <v>46</v>
      </c>
      <c r="G15" s="43">
        <f>+F15-D15</f>
        <v>-14</v>
      </c>
      <c r="H15" s="43">
        <f>+F15-E15</f>
        <v>-1</v>
      </c>
      <c r="I15" s="44">
        <f>+F15/C15*100</f>
        <v>69.6969696969697</v>
      </c>
      <c r="J15" s="44">
        <f>+F15/D15*100</f>
        <v>76.66666666666667</v>
      </c>
      <c r="K15" s="44">
        <f>+F15/E15*100</f>
        <v>97.87234042553192</v>
      </c>
      <c r="M15" s="37"/>
      <c r="N15" s="45"/>
      <c r="O15" s="45"/>
      <c r="P15" s="46"/>
    </row>
    <row r="16" spans="1:16" s="32" customFormat="1" ht="15" customHeight="1">
      <c r="A16" s="47" t="s">
        <v>11</v>
      </c>
      <c r="B16" s="48">
        <v>114830</v>
      </c>
      <c r="C16" s="48">
        <v>119630</v>
      </c>
      <c r="D16" s="49">
        <v>98093</v>
      </c>
      <c r="E16" s="49">
        <v>87840</v>
      </c>
      <c r="F16" s="49">
        <v>105905</v>
      </c>
      <c r="G16" s="43">
        <f>+F16-D16</f>
        <v>7812</v>
      </c>
      <c r="H16" s="43">
        <f>+F16-E16</f>
        <v>18065</v>
      </c>
      <c r="I16" s="44">
        <f>+F16/C16*100</f>
        <v>88.52712530301764</v>
      </c>
      <c r="J16" s="44">
        <f>+F16/D16*100</f>
        <v>107.96387102035823</v>
      </c>
      <c r="K16" s="44">
        <f>+F16/E16*100</f>
        <v>120.56580145719491</v>
      </c>
      <c r="M16" s="37"/>
      <c r="N16" s="45"/>
      <c r="O16" s="45"/>
      <c r="P16" s="46"/>
    </row>
    <row r="17" spans="1:14" s="32" customFormat="1" ht="15" customHeight="1">
      <c r="A17" s="47" t="s">
        <v>12</v>
      </c>
      <c r="B17" s="43">
        <v>0</v>
      </c>
      <c r="C17" s="43">
        <v>0</v>
      </c>
      <c r="D17" s="43"/>
      <c r="E17" s="43">
        <v>-6</v>
      </c>
      <c r="F17" s="43"/>
      <c r="G17" s="43">
        <f>+F17-D17</f>
        <v>0</v>
      </c>
      <c r="H17" s="43">
        <f>+F17-E17</f>
        <v>6</v>
      </c>
      <c r="I17" s="44">
        <v>0</v>
      </c>
      <c r="J17" s="44">
        <v>0</v>
      </c>
      <c r="K17" s="44">
        <v>0</v>
      </c>
      <c r="L17" s="45"/>
      <c r="M17" s="45"/>
      <c r="N17" s="46"/>
    </row>
    <row r="18" spans="1:16" s="32" customFormat="1" ht="15" customHeight="1">
      <c r="A18" s="50" t="s">
        <v>13</v>
      </c>
      <c r="B18" s="51">
        <f>+B13+B14+B15+B16+B17</f>
        <v>431934</v>
      </c>
      <c r="C18" s="51">
        <f>+C13+C14+C15+C16+C17</f>
        <v>422576</v>
      </c>
      <c r="D18" s="51">
        <f>+D13+D14+D15+D16+D17</f>
        <v>351143</v>
      </c>
      <c r="E18" s="51">
        <f>+E13+E14+E15+E16+E17</f>
        <v>316950</v>
      </c>
      <c r="F18" s="51">
        <f>+F13+F14+F15+F16+F17</f>
        <v>356703</v>
      </c>
      <c r="G18" s="52">
        <f>+F18-D18</f>
        <v>5560</v>
      </c>
      <c r="H18" s="52">
        <f>+F18-E18</f>
        <v>39753</v>
      </c>
      <c r="I18" s="53">
        <f>+F18/C18*100</f>
        <v>84.41156147059937</v>
      </c>
      <c r="J18" s="53">
        <f>+F18/D18*100</f>
        <v>101.58340049495504</v>
      </c>
      <c r="K18" s="53">
        <f>+F18/E18*100</f>
        <v>112.54235683861809</v>
      </c>
      <c r="M18" s="34"/>
      <c r="N18" s="45"/>
      <c r="O18" s="54"/>
      <c r="P18" s="46"/>
    </row>
    <row r="19" spans="1:11" ht="15" customHeight="1">
      <c r="A19" s="55" t="s">
        <v>14</v>
      </c>
      <c r="B19" s="55"/>
      <c r="C19" s="55"/>
      <c r="D19" s="55"/>
      <c r="E19" s="55"/>
      <c r="F19" s="55"/>
      <c r="G19" s="55"/>
      <c r="H19" s="43"/>
      <c r="I19" s="55"/>
      <c r="J19" s="55"/>
      <c r="K19" s="55"/>
    </row>
    <row r="20" spans="1:11" ht="15" customHeight="1">
      <c r="A20" s="55" t="s">
        <v>15</v>
      </c>
      <c r="B20" s="56">
        <v>4129448</v>
      </c>
      <c r="C20" s="56">
        <v>4129448</v>
      </c>
      <c r="D20" s="57">
        <v>3434831.8502637674</v>
      </c>
      <c r="E20" s="58">
        <v>3267922</v>
      </c>
      <c r="F20" s="57">
        <v>3461360</v>
      </c>
      <c r="G20" s="43">
        <f>+F20-D20</f>
        <v>26528.14973623259</v>
      </c>
      <c r="H20" s="43">
        <f>+F20-E20</f>
        <v>193438</v>
      </c>
      <c r="I20" s="44">
        <f>+F20/C20*100</f>
        <v>83.82137273553269</v>
      </c>
      <c r="J20" s="44">
        <f>+F20/D20*100</f>
        <v>100.77232746442</v>
      </c>
      <c r="K20" s="44">
        <f aca="true" t="shared" si="0" ref="K20:K26">+F20/E20*100</f>
        <v>105.91929672740048</v>
      </c>
    </row>
    <row r="21" spans="1:11" ht="15" customHeight="1">
      <c r="A21" s="55" t="s">
        <v>16</v>
      </c>
      <c r="B21" s="58">
        <v>212060</v>
      </c>
      <c r="C21" s="58">
        <v>212060</v>
      </c>
      <c r="D21" s="57">
        <v>176389.2270451001</v>
      </c>
      <c r="E21" s="58">
        <v>147861</v>
      </c>
      <c r="F21" s="57">
        <v>108812</v>
      </c>
      <c r="G21" s="43">
        <f aca="true" t="shared" si="1" ref="G21:G33">+F21-D21</f>
        <v>-67577.2270451001</v>
      </c>
      <c r="H21" s="43">
        <f>+F21-E21</f>
        <v>-39049</v>
      </c>
      <c r="I21" s="44">
        <f>+F21/C21*100</f>
        <v>51.31189286051118</v>
      </c>
      <c r="J21" s="44">
        <f>+F21/D21*100</f>
        <v>61.68857464984434</v>
      </c>
      <c r="K21" s="44">
        <f t="shared" si="0"/>
        <v>73.59073724646797</v>
      </c>
    </row>
    <row r="22" spans="1:11" ht="15" customHeight="1">
      <c r="A22" s="55" t="s">
        <v>17</v>
      </c>
      <c r="B22" s="58">
        <v>433250</v>
      </c>
      <c r="C22" s="58">
        <v>433250</v>
      </c>
      <c r="D22" s="57">
        <v>360373.12886583805</v>
      </c>
      <c r="E22" s="58">
        <v>343553</v>
      </c>
      <c r="F22" s="57">
        <v>356517</v>
      </c>
      <c r="G22" s="43">
        <f t="shared" si="1"/>
        <v>-3856.128865838051</v>
      </c>
      <c r="H22" s="43">
        <f>+F22-E22</f>
        <v>12964</v>
      </c>
      <c r="I22" s="44">
        <f>+F22/C22*100</f>
        <v>82.28897864974033</v>
      </c>
      <c r="J22" s="44">
        <f>+F22/D22*100</f>
        <v>98.92996215395581</v>
      </c>
      <c r="K22" s="44">
        <f t="shared" si="0"/>
        <v>103.77350801768577</v>
      </c>
    </row>
    <row r="23" spans="1:11" ht="15" customHeight="1">
      <c r="A23" s="55" t="s">
        <v>18</v>
      </c>
      <c r="B23" s="58">
        <v>35157</v>
      </c>
      <c r="C23" s="58">
        <v>35157</v>
      </c>
      <c r="D23" s="57">
        <v>29244.077884676903</v>
      </c>
      <c r="E23" s="58">
        <v>26532</v>
      </c>
      <c r="F23" s="57">
        <v>28820</v>
      </c>
      <c r="G23" s="43">
        <f t="shared" si="1"/>
        <v>-424.0778846769026</v>
      </c>
      <c r="H23" s="43">
        <f>+F23-E23</f>
        <v>2288</v>
      </c>
      <c r="I23" s="44">
        <f>+F23/C23*100</f>
        <v>81.97514008590039</v>
      </c>
      <c r="J23" s="44">
        <f>+F23/D23*100</f>
        <v>98.54986747624855</v>
      </c>
      <c r="K23" s="44">
        <f t="shared" si="0"/>
        <v>108.62354892205639</v>
      </c>
    </row>
    <row r="24" spans="1:11" ht="15" customHeight="1">
      <c r="A24" s="55" t="s">
        <v>19</v>
      </c>
      <c r="B24" s="58">
        <v>4177</v>
      </c>
      <c r="C24" s="58">
        <v>4177</v>
      </c>
      <c r="D24" s="57">
        <v>3473.7159406176697</v>
      </c>
      <c r="E24" s="58">
        <v>3192</v>
      </c>
      <c r="F24" s="57">
        <v>2843</v>
      </c>
      <c r="G24" s="43">
        <f t="shared" si="1"/>
        <v>-630.7159406176697</v>
      </c>
      <c r="H24" s="43">
        <f>+F24-E24</f>
        <v>-349</v>
      </c>
      <c r="I24" s="44">
        <f>+F24/C24*100</f>
        <v>68.0632032559253</v>
      </c>
      <c r="J24" s="44">
        <f>+F24/D24*100</f>
        <v>81.84319180383181</v>
      </c>
      <c r="K24" s="44">
        <f t="shared" si="0"/>
        <v>89.06641604010025</v>
      </c>
    </row>
    <row r="25" spans="1:11" ht="15" customHeight="1">
      <c r="A25" s="55" t="s">
        <v>20</v>
      </c>
      <c r="B25" s="58">
        <v>0</v>
      </c>
      <c r="C25" s="58">
        <v>0</v>
      </c>
      <c r="D25" s="57">
        <v>0</v>
      </c>
      <c r="E25" s="58">
        <v>98</v>
      </c>
      <c r="F25" s="57">
        <v>108</v>
      </c>
      <c r="G25" s="43">
        <f t="shared" si="1"/>
        <v>108</v>
      </c>
      <c r="H25" s="43">
        <f>+F25-E25</f>
        <v>10</v>
      </c>
      <c r="I25" s="44">
        <v>0</v>
      </c>
      <c r="J25" s="44">
        <v>0</v>
      </c>
      <c r="K25" s="44">
        <f t="shared" si="0"/>
        <v>110.20408163265304</v>
      </c>
    </row>
    <row r="26" spans="1:11" ht="15" customHeight="1">
      <c r="A26" s="59" t="s">
        <v>4</v>
      </c>
      <c r="B26" s="60">
        <f>B20+B21+B22+B23+B24+B25</f>
        <v>4814092</v>
      </c>
      <c r="C26" s="60">
        <f>C20+C21+C22+C23+C24+C25</f>
        <v>4814092</v>
      </c>
      <c r="D26" s="60">
        <f>D20+D21+D22+D23+D24+D25</f>
        <v>4004312</v>
      </c>
      <c r="E26" s="60">
        <v>3789158</v>
      </c>
      <c r="F26" s="60">
        <v>3958460</v>
      </c>
      <c r="G26" s="52">
        <f>+F26-D26</f>
        <v>-45852</v>
      </c>
      <c r="H26" s="52">
        <f>+F26-E26</f>
        <v>169302</v>
      </c>
      <c r="I26" s="53">
        <f>+F26/C26*100</f>
        <v>82.22651332795468</v>
      </c>
      <c r="J26" s="53">
        <f>+F26/D26*100</f>
        <v>98.85493438073757</v>
      </c>
      <c r="K26" s="53">
        <f t="shared" si="0"/>
        <v>104.46806388121055</v>
      </c>
    </row>
    <row r="27" spans="1:11" ht="15" customHeight="1">
      <c r="A27" s="55" t="s">
        <v>21</v>
      </c>
      <c r="B27" s="58"/>
      <c r="C27" s="58"/>
      <c r="D27" s="58"/>
      <c r="E27" s="58"/>
      <c r="F27" s="58"/>
      <c r="G27" s="43"/>
      <c r="H27" s="43"/>
      <c r="I27" s="58"/>
      <c r="J27" s="58"/>
      <c r="K27" s="58"/>
    </row>
    <row r="28" spans="1:11" ht="15" customHeight="1">
      <c r="A28" s="55" t="s">
        <v>22</v>
      </c>
      <c r="B28" s="58">
        <v>724390</v>
      </c>
      <c r="C28" s="58">
        <v>724390</v>
      </c>
      <c r="D28" s="57">
        <v>602155</v>
      </c>
      <c r="E28" s="58">
        <v>573545</v>
      </c>
      <c r="F28" s="57">
        <v>602174</v>
      </c>
      <c r="G28" s="43">
        <f t="shared" si="1"/>
        <v>19</v>
      </c>
      <c r="H28" s="43">
        <f>+F28-E28</f>
        <v>28629</v>
      </c>
      <c r="I28" s="44">
        <f>+F28/C28*100</f>
        <v>83.12842529576609</v>
      </c>
      <c r="J28" s="44">
        <f>+F28/D28*100</f>
        <v>100.00315533375958</v>
      </c>
      <c r="K28" s="44">
        <f aca="true" t="shared" si="2" ref="K28:K33">+F28/E28*100</f>
        <v>104.99158740813712</v>
      </c>
    </row>
    <row r="29" spans="1:11" ht="15" customHeight="1">
      <c r="A29" s="55" t="s">
        <v>17</v>
      </c>
      <c r="B29" s="58">
        <v>110873</v>
      </c>
      <c r="C29" s="58">
        <v>110873</v>
      </c>
      <c r="D29" s="57">
        <v>92164</v>
      </c>
      <c r="E29" s="58">
        <v>86769</v>
      </c>
      <c r="F29" s="57">
        <v>88109</v>
      </c>
      <c r="G29" s="43">
        <f t="shared" si="1"/>
        <v>-4055</v>
      </c>
      <c r="H29" s="43">
        <f>+F29-E29</f>
        <v>1340</v>
      </c>
      <c r="I29" s="44">
        <f>+F29/C29*100</f>
        <v>79.46840078287771</v>
      </c>
      <c r="J29" s="44">
        <f>+F29/D29*100</f>
        <v>95.60023436482791</v>
      </c>
      <c r="K29" s="44">
        <f t="shared" si="2"/>
        <v>101.54433034839631</v>
      </c>
    </row>
    <row r="30" spans="1:11" ht="15" customHeight="1">
      <c r="A30" s="55" t="s">
        <v>23</v>
      </c>
      <c r="B30" s="58">
        <v>11492</v>
      </c>
      <c r="C30" s="58">
        <v>11492</v>
      </c>
      <c r="D30" s="57">
        <v>9553</v>
      </c>
      <c r="E30" s="58">
        <v>8596</v>
      </c>
      <c r="F30" s="57">
        <v>9471</v>
      </c>
      <c r="G30" s="43">
        <f t="shared" si="1"/>
        <v>-82</v>
      </c>
      <c r="H30" s="43">
        <f>+F30-E30</f>
        <v>875</v>
      </c>
      <c r="I30" s="44">
        <f>+F30/C30*100</f>
        <v>82.41385311521057</v>
      </c>
      <c r="J30" s="44">
        <f>+F30/D30*100</f>
        <v>99.14163090128756</v>
      </c>
      <c r="K30" s="44">
        <f t="shared" si="2"/>
        <v>110.17915309446254</v>
      </c>
    </row>
    <row r="31" spans="1:11" ht="15" customHeight="1">
      <c r="A31" s="55" t="s">
        <v>19</v>
      </c>
      <c r="B31" s="58">
        <v>43813</v>
      </c>
      <c r="C31" s="58">
        <v>43813</v>
      </c>
      <c r="D31" s="57">
        <v>36420</v>
      </c>
      <c r="E31" s="58">
        <v>32673</v>
      </c>
      <c r="F31" s="57">
        <v>32779</v>
      </c>
      <c r="G31" s="43">
        <f t="shared" si="1"/>
        <v>-3641</v>
      </c>
      <c r="H31" s="43">
        <f>+F31-E31</f>
        <v>106</v>
      </c>
      <c r="I31" s="44">
        <f>+F31/C31*100</f>
        <v>74.81569397210873</v>
      </c>
      <c r="J31" s="44">
        <f>+F31/D31*100</f>
        <v>90.00274574409664</v>
      </c>
      <c r="K31" s="44">
        <f t="shared" si="2"/>
        <v>100.32442689682613</v>
      </c>
    </row>
    <row r="32" spans="1:11" ht="15" customHeight="1">
      <c r="A32" s="55" t="s">
        <v>20</v>
      </c>
      <c r="B32" s="58">
        <v>0</v>
      </c>
      <c r="C32" s="58">
        <v>0</v>
      </c>
      <c r="D32" s="57">
        <v>0</v>
      </c>
      <c r="E32" s="58">
        <v>201</v>
      </c>
      <c r="F32" s="57">
        <v>162</v>
      </c>
      <c r="G32" s="43">
        <f t="shared" si="1"/>
        <v>162</v>
      </c>
      <c r="H32" s="43">
        <f>+F32-E32</f>
        <v>-39</v>
      </c>
      <c r="I32" s="44">
        <v>0</v>
      </c>
      <c r="J32" s="44">
        <v>0</v>
      </c>
      <c r="K32" s="44">
        <f t="shared" si="2"/>
        <v>80.59701492537313</v>
      </c>
    </row>
    <row r="33" spans="1:11" ht="15" customHeight="1">
      <c r="A33" s="59" t="s">
        <v>4</v>
      </c>
      <c r="B33" s="60">
        <f>B28+B29+B30+B31+B32</f>
        <v>890568</v>
      </c>
      <c r="C33" s="60">
        <f>C28+C29+C30+C31+C32</f>
        <v>890568</v>
      </c>
      <c r="D33" s="60">
        <v>740292</v>
      </c>
      <c r="E33" s="60">
        <v>701784</v>
      </c>
      <c r="F33" s="60">
        <v>732695</v>
      </c>
      <c r="G33" s="52">
        <f t="shared" si="1"/>
        <v>-7597</v>
      </c>
      <c r="H33" s="52">
        <f>+F33-E33</f>
        <v>30911</v>
      </c>
      <c r="I33" s="53">
        <f>+F33/C33*100</f>
        <v>82.27277422948052</v>
      </c>
      <c r="J33" s="53">
        <f>+F33/D33*100</f>
        <v>98.97378331793401</v>
      </c>
      <c r="K33" s="53">
        <f t="shared" si="2"/>
        <v>104.40463162454546</v>
      </c>
    </row>
    <row r="34" spans="1:11" ht="15" customHeight="1">
      <c r="A34" s="55" t="s">
        <v>24</v>
      </c>
      <c r="B34" s="58"/>
      <c r="C34" s="58"/>
      <c r="D34" s="58"/>
      <c r="E34" s="55"/>
      <c r="F34" s="55"/>
      <c r="G34" s="55"/>
      <c r="H34" s="43"/>
      <c r="I34" s="58"/>
      <c r="J34" s="58"/>
      <c r="K34" s="58"/>
    </row>
    <row r="35" spans="1:11" ht="15" customHeight="1">
      <c r="A35" s="55" t="s">
        <v>15</v>
      </c>
      <c r="B35" s="56">
        <f aca="true" t="shared" si="3" ref="B35:F36">+B20</f>
        <v>4129448</v>
      </c>
      <c r="C35" s="56">
        <f t="shared" si="3"/>
        <v>4129448</v>
      </c>
      <c r="D35" s="56">
        <f t="shared" si="3"/>
        <v>3434831.8502637674</v>
      </c>
      <c r="E35" s="56">
        <f t="shared" si="3"/>
        <v>3267922</v>
      </c>
      <c r="F35" s="56">
        <f t="shared" si="3"/>
        <v>3461360</v>
      </c>
      <c r="G35" s="43">
        <f>+F35-D35</f>
        <v>26528.14973623259</v>
      </c>
      <c r="H35" s="43">
        <f>+F35-E35</f>
        <v>193438</v>
      </c>
      <c r="I35" s="44">
        <f aca="true" t="shared" si="4" ref="I35:I40">+F35/C35*100</f>
        <v>83.82137273553269</v>
      </c>
      <c r="J35" s="44">
        <f aca="true" t="shared" si="5" ref="J35:J40">+F35/D35*100</f>
        <v>100.77232746442</v>
      </c>
      <c r="K35" s="44">
        <f aca="true" t="shared" si="6" ref="K35:K41">+F35/E35*100</f>
        <v>105.91929672740048</v>
      </c>
    </row>
    <row r="36" spans="1:11" ht="15" customHeight="1">
      <c r="A36" s="55" t="s">
        <v>16</v>
      </c>
      <c r="B36" s="56">
        <f t="shared" si="3"/>
        <v>212060</v>
      </c>
      <c r="C36" s="56">
        <f t="shared" si="3"/>
        <v>212060</v>
      </c>
      <c r="D36" s="56">
        <f t="shared" si="3"/>
        <v>176389.2270451001</v>
      </c>
      <c r="E36" s="56">
        <f t="shared" si="3"/>
        <v>147861</v>
      </c>
      <c r="F36" s="56">
        <f t="shared" si="3"/>
        <v>108812</v>
      </c>
      <c r="G36" s="43">
        <f aca="true" t="shared" si="7" ref="G36:G41">+F36-D36</f>
        <v>-67577.2270451001</v>
      </c>
      <c r="H36" s="43">
        <f>+F36-E36</f>
        <v>-39049</v>
      </c>
      <c r="I36" s="44">
        <f t="shared" si="4"/>
        <v>51.31189286051118</v>
      </c>
      <c r="J36" s="44">
        <f t="shared" si="5"/>
        <v>61.68857464984434</v>
      </c>
      <c r="K36" s="44">
        <f t="shared" si="6"/>
        <v>73.59073724646797</v>
      </c>
    </row>
    <row r="37" spans="1:11" ht="15" customHeight="1">
      <c r="A37" s="55" t="s">
        <v>22</v>
      </c>
      <c r="B37" s="56">
        <f>+B28</f>
        <v>724390</v>
      </c>
      <c r="C37" s="56">
        <f>+C28</f>
        <v>724390</v>
      </c>
      <c r="D37" s="56">
        <f>+D28</f>
        <v>602155</v>
      </c>
      <c r="E37" s="56">
        <f>+E28</f>
        <v>573545</v>
      </c>
      <c r="F37" s="56">
        <f>+F28</f>
        <v>602174</v>
      </c>
      <c r="G37" s="43">
        <f t="shared" si="7"/>
        <v>19</v>
      </c>
      <c r="H37" s="43">
        <f>+F37-E37</f>
        <v>28629</v>
      </c>
      <c r="I37" s="44">
        <f t="shared" si="4"/>
        <v>83.12842529576609</v>
      </c>
      <c r="J37" s="44">
        <f t="shared" si="5"/>
        <v>100.00315533375958</v>
      </c>
      <c r="K37" s="44">
        <f t="shared" si="6"/>
        <v>104.99158740813712</v>
      </c>
    </row>
    <row r="38" spans="1:11" ht="15" customHeight="1">
      <c r="A38" s="55" t="s">
        <v>17</v>
      </c>
      <c r="B38" s="56">
        <f aca="true" t="shared" si="8" ref="B38:F41">+B22+B29</f>
        <v>544123</v>
      </c>
      <c r="C38" s="56">
        <f t="shared" si="8"/>
        <v>544123</v>
      </c>
      <c r="D38" s="56">
        <f>+D22+D29</f>
        <v>452537.12886583805</v>
      </c>
      <c r="E38" s="56">
        <f t="shared" si="8"/>
        <v>430322</v>
      </c>
      <c r="F38" s="56">
        <f t="shared" si="8"/>
        <v>444626</v>
      </c>
      <c r="G38" s="43">
        <f t="shared" si="7"/>
        <v>-7911.128865838051</v>
      </c>
      <c r="H38" s="43">
        <f>+F38-E38</f>
        <v>14304</v>
      </c>
      <c r="I38" s="44">
        <f t="shared" si="4"/>
        <v>81.71424475715968</v>
      </c>
      <c r="J38" s="44">
        <f t="shared" si="5"/>
        <v>98.25182767087749</v>
      </c>
      <c r="K38" s="44">
        <f t="shared" si="6"/>
        <v>103.32402247619225</v>
      </c>
    </row>
    <row r="39" spans="1:11" ht="15" customHeight="1">
      <c r="A39" s="55" t="s">
        <v>18</v>
      </c>
      <c r="B39" s="56">
        <f t="shared" si="8"/>
        <v>46649</v>
      </c>
      <c r="C39" s="56">
        <f t="shared" si="8"/>
        <v>46649</v>
      </c>
      <c r="D39" s="56">
        <f t="shared" si="8"/>
        <v>38797.0778846769</v>
      </c>
      <c r="E39" s="56">
        <f t="shared" si="8"/>
        <v>35128</v>
      </c>
      <c r="F39" s="56">
        <f t="shared" si="8"/>
        <v>38291</v>
      </c>
      <c r="G39" s="43">
        <f t="shared" si="7"/>
        <v>-506.0778846769026</v>
      </c>
      <c r="H39" s="43">
        <f>+F39-E39</f>
        <v>3163</v>
      </c>
      <c r="I39" s="44">
        <f t="shared" si="4"/>
        <v>82.0832172179468</v>
      </c>
      <c r="J39" s="44">
        <f t="shared" si="5"/>
        <v>98.69557731594837</v>
      </c>
      <c r="K39" s="44">
        <f t="shared" si="6"/>
        <v>109.00421316328854</v>
      </c>
    </row>
    <row r="40" spans="1:11" ht="15" customHeight="1">
      <c r="A40" s="55" t="s">
        <v>19</v>
      </c>
      <c r="B40" s="56">
        <f t="shared" si="8"/>
        <v>47990</v>
      </c>
      <c r="C40" s="56">
        <f t="shared" si="8"/>
        <v>47990</v>
      </c>
      <c r="D40" s="56">
        <f t="shared" si="8"/>
        <v>39893.71594061767</v>
      </c>
      <c r="E40" s="56">
        <f t="shared" si="8"/>
        <v>35865</v>
      </c>
      <c r="F40" s="56">
        <f t="shared" si="8"/>
        <v>35622</v>
      </c>
      <c r="G40" s="43">
        <f t="shared" si="7"/>
        <v>-4271.7159406176725</v>
      </c>
      <c r="H40" s="43">
        <f>+F40-E40</f>
        <v>-243</v>
      </c>
      <c r="I40" s="44">
        <f t="shared" si="4"/>
        <v>74.22796415919983</v>
      </c>
      <c r="J40" s="44">
        <f t="shared" si="5"/>
        <v>89.29225859286666</v>
      </c>
      <c r="K40" s="44">
        <f t="shared" si="6"/>
        <v>99.32245922208281</v>
      </c>
    </row>
    <row r="41" spans="1:11" ht="15" customHeight="1">
      <c r="A41" s="55" t="s">
        <v>20</v>
      </c>
      <c r="B41" s="56">
        <f t="shared" si="8"/>
        <v>0</v>
      </c>
      <c r="C41" s="56">
        <f t="shared" si="8"/>
        <v>0</v>
      </c>
      <c r="D41" s="56">
        <f t="shared" si="8"/>
        <v>0</v>
      </c>
      <c r="E41" s="56">
        <f t="shared" si="8"/>
        <v>299</v>
      </c>
      <c r="F41" s="56">
        <f t="shared" si="8"/>
        <v>270</v>
      </c>
      <c r="G41" s="43">
        <f t="shared" si="7"/>
        <v>270</v>
      </c>
      <c r="H41" s="43">
        <f>+F41-E41</f>
        <v>-29</v>
      </c>
      <c r="I41" s="44">
        <v>0</v>
      </c>
      <c r="J41" s="44">
        <v>0</v>
      </c>
      <c r="K41" s="44">
        <f t="shared" si="6"/>
        <v>90.3010033444816</v>
      </c>
    </row>
    <row r="42" spans="1:11" ht="15" customHeight="1">
      <c r="A42" s="59" t="s">
        <v>25</v>
      </c>
      <c r="B42" s="60">
        <f>SUM(B35:B41)</f>
        <v>5704660</v>
      </c>
      <c r="C42" s="60">
        <f>SUM(C35:C41)</f>
        <v>5704660</v>
      </c>
      <c r="D42" s="60">
        <f>SUM(D35:D41)</f>
        <v>4744604</v>
      </c>
      <c r="E42" s="60">
        <f>SUM(E35:E41)</f>
        <v>4490942</v>
      </c>
      <c r="F42" s="60">
        <f>SUM(F35:F41)</f>
        <v>4691155</v>
      </c>
      <c r="G42" s="52">
        <f>+F42-D42</f>
        <v>-53449</v>
      </c>
      <c r="H42" s="52">
        <f>+F42-E42</f>
        <v>200213</v>
      </c>
      <c r="I42" s="53">
        <f>+F42/C42*100</f>
        <v>82.23373522698986</v>
      </c>
      <c r="J42" s="53">
        <f>+F42/D42*100</f>
        <v>98.87347816593334</v>
      </c>
      <c r="K42" s="53">
        <f>+F42/E42*100</f>
        <v>104.45815154148062</v>
      </c>
    </row>
    <row r="43" spans="1:11" ht="15" customHeight="1">
      <c r="A43" s="55" t="s">
        <v>26</v>
      </c>
      <c r="B43" s="55"/>
      <c r="C43" s="55"/>
      <c r="D43" s="55"/>
      <c r="E43" s="55"/>
      <c r="F43" s="55"/>
      <c r="G43" s="58"/>
      <c r="H43" s="43"/>
      <c r="I43" s="55"/>
      <c r="J43" s="55"/>
      <c r="K43" s="55"/>
    </row>
    <row r="44" spans="1:11" ht="15" customHeight="1">
      <c r="A44" s="58" t="s">
        <v>27</v>
      </c>
      <c r="B44" s="58">
        <v>3291</v>
      </c>
      <c r="C44" s="58">
        <v>3291</v>
      </c>
      <c r="D44" s="58">
        <v>2720</v>
      </c>
      <c r="E44" s="56">
        <v>2574</v>
      </c>
      <c r="F44" s="56">
        <v>2842</v>
      </c>
      <c r="G44" s="43">
        <f>+F44-D44</f>
        <v>122</v>
      </c>
      <c r="H44" s="43">
        <f>+F44-E44</f>
        <v>268</v>
      </c>
      <c r="I44" s="44">
        <f>+F44/C44*100</f>
        <v>86.35673047705865</v>
      </c>
      <c r="J44" s="44">
        <f>+F44/D44*100</f>
        <v>104.48529411764707</v>
      </c>
      <c r="K44" s="44">
        <f>+F44/E44*100</f>
        <v>110.41181041181041</v>
      </c>
    </row>
    <row r="45" spans="1:11" ht="15" customHeight="1">
      <c r="A45" s="58" t="s">
        <v>28</v>
      </c>
      <c r="B45" s="58">
        <v>23863</v>
      </c>
      <c r="C45" s="58">
        <v>23863</v>
      </c>
      <c r="D45" s="58">
        <v>19879</v>
      </c>
      <c r="E45" s="56">
        <v>18325</v>
      </c>
      <c r="F45" s="56">
        <v>18602</v>
      </c>
      <c r="G45" s="43">
        <f aca="true" t="shared" si="9" ref="G45:G57">+F45-D45</f>
        <v>-1277</v>
      </c>
      <c r="H45" s="43">
        <f>+F45-E45</f>
        <v>277</v>
      </c>
      <c r="I45" s="44">
        <f>+F45/C45*100</f>
        <v>77.9533168503541</v>
      </c>
      <c r="J45" s="44">
        <f>+F45/D45*100</f>
        <v>93.57613562050405</v>
      </c>
      <c r="K45" s="44">
        <f>+F45/E45*100</f>
        <v>101.51159618008185</v>
      </c>
    </row>
    <row r="46" spans="1:11" ht="15" customHeight="1">
      <c r="A46" s="58" t="s">
        <v>29</v>
      </c>
      <c r="B46" s="58">
        <v>432</v>
      </c>
      <c r="C46" s="58">
        <v>432</v>
      </c>
      <c r="D46" s="58">
        <v>368</v>
      </c>
      <c r="E46" s="56">
        <v>249</v>
      </c>
      <c r="F46" s="56">
        <v>209</v>
      </c>
      <c r="G46" s="43">
        <f t="shared" si="9"/>
        <v>-159</v>
      </c>
      <c r="H46" s="43">
        <f>+F46-E46</f>
        <v>-40</v>
      </c>
      <c r="I46" s="44">
        <f>+F46/C46*100</f>
        <v>48.379629629629626</v>
      </c>
      <c r="J46" s="44">
        <f>+F46/D46*100</f>
        <v>56.79347826086957</v>
      </c>
      <c r="K46" s="44">
        <f>+F46/E46*100</f>
        <v>83.93574297188755</v>
      </c>
    </row>
    <row r="47" spans="1:11" ht="15" customHeight="1">
      <c r="A47" s="61" t="s">
        <v>30</v>
      </c>
      <c r="B47" s="61">
        <v>363</v>
      </c>
      <c r="C47" s="61">
        <v>363</v>
      </c>
      <c r="D47" s="58">
        <v>303</v>
      </c>
      <c r="E47" s="56">
        <v>267</v>
      </c>
      <c r="F47" s="56">
        <v>275</v>
      </c>
      <c r="G47" s="43">
        <f t="shared" si="9"/>
        <v>-28</v>
      </c>
      <c r="H47" s="43">
        <f>+F47-E47</f>
        <v>8</v>
      </c>
      <c r="I47" s="44">
        <f>+F47/C47*100</f>
        <v>75.75757575757575</v>
      </c>
      <c r="J47" s="44">
        <f>+F47/D47*100</f>
        <v>90.75907590759076</v>
      </c>
      <c r="K47" s="44">
        <f>+F47/E47*100</f>
        <v>102.99625468164794</v>
      </c>
    </row>
    <row r="48" spans="1:11" ht="15" customHeight="1">
      <c r="A48" s="61" t="s">
        <v>31</v>
      </c>
      <c r="B48" s="61">
        <v>595</v>
      </c>
      <c r="C48" s="61">
        <v>595</v>
      </c>
      <c r="D48" s="58">
        <v>499</v>
      </c>
      <c r="E48" s="56">
        <v>484</v>
      </c>
      <c r="F48" s="56">
        <v>537</v>
      </c>
      <c r="G48" s="43">
        <f t="shared" si="9"/>
        <v>38</v>
      </c>
      <c r="H48" s="43">
        <f>+F48-E48</f>
        <v>53</v>
      </c>
      <c r="I48" s="44">
        <f>+F48/C48*100</f>
        <v>90.25210084033614</v>
      </c>
      <c r="J48" s="44">
        <f>+F48/D48*100</f>
        <v>107.61523046092185</v>
      </c>
      <c r="K48" s="44">
        <f>+F48/E48*100</f>
        <v>110.9504132231405</v>
      </c>
    </row>
    <row r="49" spans="1:11" ht="15" customHeight="1">
      <c r="A49" s="61" t="s">
        <v>32</v>
      </c>
      <c r="B49" s="61">
        <v>0</v>
      </c>
      <c r="C49" s="61">
        <v>0</v>
      </c>
      <c r="D49" s="61">
        <v>0</v>
      </c>
      <c r="E49" s="56">
        <v>0</v>
      </c>
      <c r="F49" s="56">
        <v>0</v>
      </c>
      <c r="G49" s="43">
        <f t="shared" si="9"/>
        <v>0</v>
      </c>
      <c r="H49" s="43">
        <f>+F49-E49</f>
        <v>0</v>
      </c>
      <c r="I49" s="43">
        <f>+G49-F49</f>
        <v>0</v>
      </c>
      <c r="J49" s="43">
        <f>+H49-G49</f>
        <v>0</v>
      </c>
      <c r="K49" s="43">
        <f>+I49-H49</f>
        <v>0</v>
      </c>
    </row>
    <row r="50" spans="1:11" ht="15" customHeight="1">
      <c r="A50" s="55" t="s">
        <v>33</v>
      </c>
      <c r="B50" s="58">
        <v>0</v>
      </c>
      <c r="C50" s="58">
        <v>0</v>
      </c>
      <c r="D50" s="58">
        <v>0</v>
      </c>
      <c r="E50" s="56">
        <v>0</v>
      </c>
      <c r="F50" s="56">
        <v>0</v>
      </c>
      <c r="G50" s="43">
        <f t="shared" si="9"/>
        <v>0</v>
      </c>
      <c r="H50" s="43">
        <f>+F50-E50</f>
        <v>0</v>
      </c>
      <c r="I50" s="43">
        <f>+G50-F50</f>
        <v>0</v>
      </c>
      <c r="J50" s="43">
        <f>+H50-G50</f>
        <v>0</v>
      </c>
      <c r="K50" s="43">
        <f>+I50-H50</f>
        <v>0</v>
      </c>
    </row>
    <row r="51" spans="1:11" s="64" customFormat="1" ht="31.5" customHeight="1">
      <c r="A51" s="62" t="s">
        <v>34</v>
      </c>
      <c r="B51" s="62">
        <v>15010</v>
      </c>
      <c r="C51" s="62">
        <v>15010</v>
      </c>
      <c r="D51" s="62">
        <v>12541</v>
      </c>
      <c r="E51" s="63">
        <v>11240</v>
      </c>
      <c r="F51" s="63">
        <v>11700</v>
      </c>
      <c r="G51" s="48">
        <f t="shared" si="9"/>
        <v>-841</v>
      </c>
      <c r="H51" s="43">
        <f>+F51-E51</f>
        <v>460</v>
      </c>
      <c r="I51" s="48">
        <f>+F51/C51*100</f>
        <v>77.94803464357095</v>
      </c>
      <c r="J51" s="48">
        <f>+F51/D51*100</f>
        <v>93.29399569412328</v>
      </c>
      <c r="K51" s="48">
        <f aca="true" t="shared" si="10" ref="K51:K57">+F51/E51*100</f>
        <v>104.09252669039147</v>
      </c>
    </row>
    <row r="52" spans="1:11" ht="15" customHeight="1">
      <c r="A52" s="55" t="s">
        <v>35</v>
      </c>
      <c r="B52" s="58">
        <v>118</v>
      </c>
      <c r="C52" s="58">
        <v>118</v>
      </c>
      <c r="D52" s="58">
        <v>106</v>
      </c>
      <c r="E52" s="56">
        <v>82</v>
      </c>
      <c r="F52" s="56">
        <v>85</v>
      </c>
      <c r="G52" s="43">
        <f t="shared" si="9"/>
        <v>-21</v>
      </c>
      <c r="H52" s="43">
        <f>+F52-E52</f>
        <v>3</v>
      </c>
      <c r="I52" s="44">
        <f>+F52/C52*100</f>
        <v>72.03389830508475</v>
      </c>
      <c r="J52" s="44">
        <f>+F52/D52*100</f>
        <v>80.18867924528303</v>
      </c>
      <c r="K52" s="44">
        <f t="shared" si="10"/>
        <v>103.65853658536585</v>
      </c>
    </row>
    <row r="53" spans="1:11" ht="15" customHeight="1">
      <c r="A53" s="55" t="s">
        <v>36</v>
      </c>
      <c r="B53" s="58">
        <v>100</v>
      </c>
      <c r="C53" s="58">
        <v>100</v>
      </c>
      <c r="D53" s="58">
        <v>87</v>
      </c>
      <c r="E53" s="56">
        <v>58</v>
      </c>
      <c r="F53" s="56">
        <v>66</v>
      </c>
      <c r="G53" s="43">
        <f t="shared" si="9"/>
        <v>-21</v>
      </c>
      <c r="H53" s="43">
        <f>+F53-E53</f>
        <v>8</v>
      </c>
      <c r="I53" s="44">
        <f>+F53/C53*100</f>
        <v>66</v>
      </c>
      <c r="J53" s="44">
        <f>+F53/D53*100</f>
        <v>75.86206896551724</v>
      </c>
      <c r="K53" s="44">
        <f t="shared" si="10"/>
        <v>113.79310344827587</v>
      </c>
    </row>
    <row r="54" spans="1:11" ht="15" customHeight="1">
      <c r="A54" s="55" t="s">
        <v>37</v>
      </c>
      <c r="B54" s="58">
        <v>1579</v>
      </c>
      <c r="C54" s="58">
        <v>1579</v>
      </c>
      <c r="D54" s="58">
        <v>1326</v>
      </c>
      <c r="E54" s="56">
        <v>1042</v>
      </c>
      <c r="F54" s="56">
        <v>288</v>
      </c>
      <c r="G54" s="43">
        <f>+F54-D54</f>
        <v>-1038</v>
      </c>
      <c r="H54" s="43">
        <f>+F54-E54</f>
        <v>-754</v>
      </c>
      <c r="I54" s="44">
        <f>+F54/C54*100</f>
        <v>18.239392020265992</v>
      </c>
      <c r="J54" s="44">
        <f>+F54/D54*100</f>
        <v>21.71945701357466</v>
      </c>
      <c r="K54" s="44">
        <f t="shared" si="10"/>
        <v>27.63915547024952</v>
      </c>
    </row>
    <row r="55" spans="1:11" ht="15" customHeight="1">
      <c r="A55" s="55" t="s">
        <v>38</v>
      </c>
      <c r="B55" s="58">
        <v>0</v>
      </c>
      <c r="C55" s="58">
        <v>0</v>
      </c>
      <c r="D55" s="58">
        <v>0</v>
      </c>
      <c r="E55" s="65">
        <v>-101</v>
      </c>
      <c r="F55" s="65">
        <v>-108</v>
      </c>
      <c r="G55" s="43">
        <f t="shared" si="9"/>
        <v>-108</v>
      </c>
      <c r="H55" s="43">
        <f>+F55-E55</f>
        <v>-7</v>
      </c>
      <c r="I55" s="44">
        <v>0</v>
      </c>
      <c r="J55" s="44">
        <v>0</v>
      </c>
      <c r="K55" s="44">
        <f t="shared" si="10"/>
        <v>106.93069306930694</v>
      </c>
    </row>
    <row r="56" spans="1:11" ht="15" customHeight="1">
      <c r="A56" s="66" t="s">
        <v>39</v>
      </c>
      <c r="B56" s="58">
        <v>2325</v>
      </c>
      <c r="C56" s="58">
        <v>2325</v>
      </c>
      <c r="D56" s="58">
        <v>1942</v>
      </c>
      <c r="E56" s="67">
        <v>1854</v>
      </c>
      <c r="F56" s="67">
        <v>1912</v>
      </c>
      <c r="G56" s="43">
        <f t="shared" si="9"/>
        <v>-30</v>
      </c>
      <c r="H56" s="43">
        <f>+F56-E56</f>
        <v>58</v>
      </c>
      <c r="I56" s="44">
        <f>+F56/C56*100</f>
        <v>82.23655913978494</v>
      </c>
      <c r="J56" s="44">
        <f>+F56/D56*100</f>
        <v>98.4552008238929</v>
      </c>
      <c r="K56" s="44">
        <f t="shared" si="10"/>
        <v>103.12837108953615</v>
      </c>
    </row>
    <row r="57" spans="1:11" ht="15" customHeight="1">
      <c r="A57" s="66" t="s">
        <v>25</v>
      </c>
      <c r="B57" s="60">
        <f>+B44+B45+B46+B47+B48+B49+B50+B51+B52+B53+B54+B55+B56</f>
        <v>47676</v>
      </c>
      <c r="C57" s="60">
        <f>+C44+C45+C46+C47+C48+C49+C50+C51+C52+C53+C54+C55+C56</f>
        <v>47676</v>
      </c>
      <c r="D57" s="60">
        <f>+D44+D45+D46+D47+D48+D49+D50+D51+D52+D53+D54+D55+D56</f>
        <v>39771</v>
      </c>
      <c r="E57" s="60">
        <v>36074</v>
      </c>
      <c r="F57" s="60">
        <f>+F44+F45+F46+F47+F48+F49+F50+F51+F52+F53+F54+F55+F56</f>
        <v>36408</v>
      </c>
      <c r="G57" s="52">
        <f t="shared" si="9"/>
        <v>-3363</v>
      </c>
      <c r="H57" s="52">
        <f>+F57-E57</f>
        <v>334</v>
      </c>
      <c r="I57" s="53">
        <f>+F57/C57*100</f>
        <v>76.3654669015857</v>
      </c>
      <c r="J57" s="53">
        <f>+F57/D57*100</f>
        <v>91.54408991476201</v>
      </c>
      <c r="K57" s="53">
        <f t="shared" si="10"/>
        <v>100.92587459111826</v>
      </c>
    </row>
    <row r="58" spans="1:11" ht="15" customHeight="1">
      <c r="A58" s="68" t="s">
        <v>40</v>
      </c>
      <c r="B58" s="58"/>
      <c r="C58" s="58"/>
      <c r="D58" s="58"/>
      <c r="E58" s="58"/>
      <c r="F58" s="58"/>
      <c r="G58" s="58"/>
      <c r="H58" s="43"/>
      <c r="I58" s="69"/>
      <c r="J58" s="69"/>
      <c r="K58" s="70"/>
    </row>
    <row r="59" spans="1:11" ht="15" customHeight="1">
      <c r="A59" s="71" t="s">
        <v>41</v>
      </c>
      <c r="B59" s="72">
        <v>2349</v>
      </c>
      <c r="C59" s="72">
        <v>2349</v>
      </c>
      <c r="D59" s="72">
        <v>1990</v>
      </c>
      <c r="E59" s="72">
        <v>4493</v>
      </c>
      <c r="F59" s="72">
        <v>5344</v>
      </c>
      <c r="G59" s="43">
        <f>+F59-D59</f>
        <v>3354</v>
      </c>
      <c r="H59" s="43">
        <f>+F59-E59</f>
        <v>851</v>
      </c>
      <c r="I59" s="44">
        <f>+F59/C59*100</f>
        <v>227.5010642826735</v>
      </c>
      <c r="J59" s="44">
        <f>+F59/D59*100</f>
        <v>268.5427135678392</v>
      </c>
      <c r="K59" s="44">
        <f>+F59/E59*100</f>
        <v>118.94057422657467</v>
      </c>
    </row>
    <row r="60" spans="1:11" ht="15" customHeight="1">
      <c r="A60" s="73" t="s">
        <v>42</v>
      </c>
      <c r="B60" s="74">
        <v>38724</v>
      </c>
      <c r="C60" s="74">
        <v>38724</v>
      </c>
      <c r="D60" s="74">
        <v>31908</v>
      </c>
      <c r="E60" s="74">
        <v>26111</v>
      </c>
      <c r="F60" s="74">
        <v>23854</v>
      </c>
      <c r="G60" s="43">
        <f>+F60-D60</f>
        <v>-8054</v>
      </c>
      <c r="H60" s="43">
        <f>+F60-E60</f>
        <v>-2257</v>
      </c>
      <c r="I60" s="44">
        <f>+F60/C60*100</f>
        <v>61.60004131804566</v>
      </c>
      <c r="J60" s="44">
        <f>+F60/D60*100</f>
        <v>74.75868120847437</v>
      </c>
      <c r="K60" s="44">
        <f>+F60/E60*100</f>
        <v>91.35613343035503</v>
      </c>
    </row>
    <row r="61" spans="1:11" ht="15" customHeight="1">
      <c r="A61" s="75" t="s">
        <v>43</v>
      </c>
      <c r="B61" s="76">
        <f>+B59+B60</f>
        <v>41073</v>
      </c>
      <c r="C61" s="76">
        <f>+C59+C60</f>
        <v>41073</v>
      </c>
      <c r="D61" s="76">
        <f>+D59+D60</f>
        <v>33898</v>
      </c>
      <c r="E61" s="76">
        <f>+E59+E60</f>
        <v>30604</v>
      </c>
      <c r="F61" s="76">
        <f>+F59+F60</f>
        <v>29198</v>
      </c>
      <c r="G61" s="52">
        <f>+F61-D61</f>
        <v>-4700</v>
      </c>
      <c r="H61" s="52">
        <f>+F61-E61</f>
        <v>-1406</v>
      </c>
      <c r="I61" s="53">
        <f>+F61/C61*100</f>
        <v>71.08806271760038</v>
      </c>
      <c r="J61" s="53">
        <f>+F61/D61*100</f>
        <v>86.13487521387692</v>
      </c>
      <c r="K61" s="53">
        <f>+F61/E61*100</f>
        <v>95.40582930335904</v>
      </c>
    </row>
    <row r="62" spans="1:11" ht="18" customHeight="1">
      <c r="A62" s="55" t="s">
        <v>44</v>
      </c>
      <c r="B62" s="55"/>
      <c r="C62" s="55"/>
      <c r="D62" s="55"/>
      <c r="E62" s="55"/>
      <c r="F62" s="55"/>
      <c r="G62" s="55"/>
      <c r="H62" s="43"/>
      <c r="I62" s="69"/>
      <c r="J62" s="69"/>
      <c r="K62" s="70"/>
    </row>
    <row r="63" spans="1:11" ht="14.25" customHeight="1">
      <c r="A63" s="77" t="s">
        <v>45</v>
      </c>
      <c r="B63" s="58">
        <v>170171</v>
      </c>
      <c r="C63" s="58">
        <v>169905</v>
      </c>
      <c r="D63" s="58">
        <v>142135</v>
      </c>
      <c r="E63" s="58">
        <v>135045</v>
      </c>
      <c r="F63" s="58">
        <v>145788</v>
      </c>
      <c r="G63" s="43">
        <f>+F63-D63</f>
        <v>3653</v>
      </c>
      <c r="H63" s="43">
        <f>+F63-E63</f>
        <v>10743</v>
      </c>
      <c r="I63" s="44">
        <f>+F63/C63*100</f>
        <v>85.80559724551956</v>
      </c>
      <c r="J63" s="44">
        <f>+F63/D63*100</f>
        <v>102.57009181412037</v>
      </c>
      <c r="K63" s="44">
        <f>+F63/E63*100</f>
        <v>107.95512606908808</v>
      </c>
    </row>
    <row r="64" spans="1:11" ht="15" customHeight="1">
      <c r="A64" s="77" t="s">
        <v>46</v>
      </c>
      <c r="B64" s="58">
        <v>0</v>
      </c>
      <c r="C64" s="58">
        <v>0</v>
      </c>
      <c r="D64" s="58">
        <v>0</v>
      </c>
      <c r="E64" s="58">
        <v>-192</v>
      </c>
      <c r="F64" s="58">
        <v>-162</v>
      </c>
      <c r="G64" s="43">
        <f>+F64-D64</f>
        <v>-162</v>
      </c>
      <c r="H64" s="43">
        <f>+F64-E64</f>
        <v>30</v>
      </c>
      <c r="I64" s="44">
        <v>0</v>
      </c>
      <c r="J64" s="44">
        <v>0</v>
      </c>
      <c r="K64" s="44">
        <f>+F64/E64*100</f>
        <v>84.375</v>
      </c>
    </row>
    <row r="65" spans="1:11" ht="15" customHeight="1">
      <c r="A65" s="77" t="s">
        <v>47</v>
      </c>
      <c r="B65" s="58">
        <v>0</v>
      </c>
      <c r="C65" s="58">
        <v>0</v>
      </c>
      <c r="D65" s="58">
        <v>0</v>
      </c>
      <c r="E65" s="58">
        <v>11</v>
      </c>
      <c r="F65" s="58">
        <v>33</v>
      </c>
      <c r="G65" s="43">
        <f>+F65-D65</f>
        <v>33</v>
      </c>
      <c r="H65" s="43">
        <f>+F65-E65</f>
        <v>22</v>
      </c>
      <c r="I65" s="44">
        <v>0</v>
      </c>
      <c r="J65" s="44">
        <v>0</v>
      </c>
      <c r="K65" s="44">
        <f>+F65/E65*100</f>
        <v>300</v>
      </c>
    </row>
    <row r="66" spans="1:11" ht="17.25" customHeight="1">
      <c r="A66" s="78" t="s">
        <v>25</v>
      </c>
      <c r="B66" s="60">
        <f>SUM(B63:B65)</f>
        <v>170171</v>
      </c>
      <c r="C66" s="60">
        <f>SUM(C63:C65)</f>
        <v>169905</v>
      </c>
      <c r="D66" s="60">
        <f>SUM(D63:D65)</f>
        <v>142135</v>
      </c>
      <c r="E66" s="60">
        <f>SUM(E63:E65)</f>
        <v>134864</v>
      </c>
      <c r="F66" s="60">
        <f>SUM(F63:F65)</f>
        <v>145659</v>
      </c>
      <c r="G66" s="52">
        <f>+F66-D66</f>
        <v>3524</v>
      </c>
      <c r="H66" s="52">
        <f>+F66-E66</f>
        <v>10795</v>
      </c>
      <c r="I66" s="53">
        <f>+F66/C66*100</f>
        <v>85.729672464024</v>
      </c>
      <c r="J66" s="53">
        <f>+F66/D66*100</f>
        <v>102.47933302845887</v>
      </c>
      <c r="K66" s="53">
        <f>+F66/E66*100</f>
        <v>108.00435994779927</v>
      </c>
    </row>
    <row r="68" spans="4:6" ht="15" customHeight="1">
      <c r="D68" s="79"/>
      <c r="F68" s="79"/>
    </row>
    <row r="69" ht="15" customHeight="1">
      <c r="A69" s="12"/>
    </row>
    <row r="70" ht="15" customHeight="1">
      <c r="A70" s="12"/>
    </row>
  </sheetData>
  <sheetProtection/>
  <printOptions/>
  <pageMargins left="0.15748031496062992" right="0.2362204724409449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25"/>
  <sheetViews>
    <sheetView tabSelected="1" zoomScalePageLayoutView="0" workbookViewId="0" topLeftCell="A1">
      <selection activeCell="M10" sqref="M10"/>
    </sheetView>
  </sheetViews>
  <sheetFormatPr defaultColWidth="7.8515625" defaultRowHeight="12.75"/>
  <cols>
    <col min="1" max="1" width="44.57421875" style="17" customWidth="1"/>
    <col min="2" max="11" width="12.28125" style="17" customWidth="1"/>
    <col min="12" max="12" width="15.00390625" style="17" customWidth="1"/>
    <col min="13" max="13" width="13.421875" style="17" customWidth="1"/>
    <col min="14" max="14" width="11.28125" style="17" customWidth="1"/>
    <col min="15" max="16384" width="7.8515625" style="17" customWidth="1"/>
  </cols>
  <sheetData>
    <row r="6" ht="19.5" customHeight="1">
      <c r="A6" s="17" t="s">
        <v>82</v>
      </c>
    </row>
    <row r="7" ht="15">
      <c r="L7" s="18" t="s">
        <v>3</v>
      </c>
    </row>
    <row r="8" spans="1:12" ht="35.25" customHeight="1">
      <c r="A8" s="19" t="s">
        <v>1</v>
      </c>
      <c r="B8" s="20" t="s">
        <v>84</v>
      </c>
      <c r="C8" s="20" t="s">
        <v>85</v>
      </c>
      <c r="D8" s="20" t="s">
        <v>86</v>
      </c>
      <c r="E8" s="20" t="s">
        <v>87</v>
      </c>
      <c r="F8" s="20" t="s">
        <v>88</v>
      </c>
      <c r="G8" s="20" t="s">
        <v>89</v>
      </c>
      <c r="H8" s="20" t="s">
        <v>90</v>
      </c>
      <c r="I8" s="20" t="s">
        <v>148</v>
      </c>
      <c r="J8" s="20" t="s">
        <v>149</v>
      </c>
      <c r="K8" s="20" t="s">
        <v>161</v>
      </c>
      <c r="L8" s="20" t="s">
        <v>162</v>
      </c>
    </row>
    <row r="9" spans="1:13" ht="22.5" customHeight="1">
      <c r="A9" s="21" t="s">
        <v>48</v>
      </c>
      <c r="B9" s="22">
        <f aca="true" t="shared" si="0" ref="B9:K9">+B11+B12+B13+B14+B15+B16+B17+B18</f>
        <v>501198</v>
      </c>
      <c r="C9" s="22">
        <f t="shared" si="0"/>
        <v>541583</v>
      </c>
      <c r="D9" s="22">
        <f t="shared" si="0"/>
        <v>573953</v>
      </c>
      <c r="E9" s="22">
        <f t="shared" si="0"/>
        <v>529942</v>
      </c>
      <c r="F9" s="22">
        <f t="shared" si="0"/>
        <v>510948</v>
      </c>
      <c r="G9" s="22">
        <f t="shared" si="0"/>
        <v>557531</v>
      </c>
      <c r="H9" s="22">
        <f t="shared" si="0"/>
        <v>494413</v>
      </c>
      <c r="I9" s="22">
        <f t="shared" si="0"/>
        <v>561997</v>
      </c>
      <c r="J9" s="22">
        <f t="shared" si="0"/>
        <v>497611</v>
      </c>
      <c r="K9" s="22">
        <f t="shared" si="0"/>
        <v>577340</v>
      </c>
      <c r="L9" s="22">
        <f>SUM(B9:K9)</f>
        <v>5346516</v>
      </c>
      <c r="M9" s="23"/>
    </row>
    <row r="10" spans="1:12" ht="22.5" customHeight="1">
      <c r="A10" s="21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4" ht="22.5" customHeight="1">
      <c r="A11" s="21" t="s">
        <v>49</v>
      </c>
      <c r="B11" s="22">
        <v>36253</v>
      </c>
      <c r="C11" s="22">
        <v>39972</v>
      </c>
      <c r="D11" s="22">
        <v>40288</v>
      </c>
      <c r="E11" s="22">
        <v>39837</v>
      </c>
      <c r="F11" s="22">
        <v>35139</v>
      </c>
      <c r="G11" s="22">
        <v>34492</v>
      </c>
      <c r="H11" s="22">
        <v>32434</v>
      </c>
      <c r="I11" s="22">
        <v>32937</v>
      </c>
      <c r="J11" s="22">
        <v>32886</v>
      </c>
      <c r="K11" s="22">
        <v>32465</v>
      </c>
      <c r="L11" s="22">
        <f aca="true" t="shared" si="1" ref="L11:L20">SUM(B11:K11)</f>
        <v>356703</v>
      </c>
      <c r="M11" s="23"/>
      <c r="N11" s="24"/>
    </row>
    <row r="12" spans="1:14" ht="22.5" customHeight="1">
      <c r="A12" s="21" t="s">
        <v>50</v>
      </c>
      <c r="B12" s="22">
        <v>367612</v>
      </c>
      <c r="C12" s="22">
        <v>398512</v>
      </c>
      <c r="D12" s="22">
        <v>420524</v>
      </c>
      <c r="E12" s="22">
        <v>386273</v>
      </c>
      <c r="F12" s="22">
        <v>378037</v>
      </c>
      <c r="G12" s="22">
        <v>417107</v>
      </c>
      <c r="H12" s="22">
        <v>363897</v>
      </c>
      <c r="I12" s="22">
        <v>423630</v>
      </c>
      <c r="J12" s="22">
        <v>366930</v>
      </c>
      <c r="K12" s="22">
        <v>435938</v>
      </c>
      <c r="L12" s="22">
        <f t="shared" si="1"/>
        <v>3958460</v>
      </c>
      <c r="M12" s="23"/>
      <c r="N12" s="24"/>
    </row>
    <row r="13" spans="1:14" ht="22.5" customHeight="1">
      <c r="A13" s="21" t="s">
        <v>51</v>
      </c>
      <c r="B13" s="22">
        <v>68335</v>
      </c>
      <c r="C13" s="22">
        <v>74552</v>
      </c>
      <c r="D13" s="22">
        <v>78769</v>
      </c>
      <c r="E13" s="22">
        <v>72035</v>
      </c>
      <c r="F13" s="22">
        <v>70158</v>
      </c>
      <c r="G13" s="22">
        <v>77238</v>
      </c>
      <c r="H13" s="22">
        <v>66982</v>
      </c>
      <c r="I13" s="22">
        <v>77797</v>
      </c>
      <c r="J13" s="22">
        <v>66905</v>
      </c>
      <c r="K13" s="22">
        <v>79924</v>
      </c>
      <c r="L13" s="22">
        <f t="shared" si="1"/>
        <v>732695</v>
      </c>
      <c r="M13" s="25"/>
      <c r="N13" s="24"/>
    </row>
    <row r="14" spans="1:14" ht="22.5" customHeight="1">
      <c r="A14" s="21" t="s">
        <v>52</v>
      </c>
      <c r="B14" s="22">
        <v>3607</v>
      </c>
      <c r="C14" s="22">
        <v>3488</v>
      </c>
      <c r="D14" s="22">
        <v>3711</v>
      </c>
      <c r="E14" s="22">
        <v>3713</v>
      </c>
      <c r="F14" s="22">
        <v>3832</v>
      </c>
      <c r="G14" s="22">
        <v>3679</v>
      </c>
      <c r="H14" s="22">
        <v>3748</v>
      </c>
      <c r="I14" s="22">
        <v>3788</v>
      </c>
      <c r="J14" s="22">
        <v>3453</v>
      </c>
      <c r="K14" s="22">
        <v>3389</v>
      </c>
      <c r="L14" s="22">
        <f t="shared" si="1"/>
        <v>36408</v>
      </c>
      <c r="M14" s="23"/>
      <c r="N14" s="24"/>
    </row>
    <row r="15" spans="1:14" ht="22.5" customHeight="1">
      <c r="A15" s="21" t="s">
        <v>53</v>
      </c>
      <c r="B15" s="22">
        <v>2423</v>
      </c>
      <c r="C15" s="22">
        <v>1007</v>
      </c>
      <c r="D15" s="22">
        <v>7610</v>
      </c>
      <c r="E15" s="22">
        <v>3174</v>
      </c>
      <c r="F15" s="22">
        <v>1481</v>
      </c>
      <c r="G15" s="22">
        <v>1992</v>
      </c>
      <c r="H15" s="22">
        <v>4136</v>
      </c>
      <c r="I15" s="22">
        <v>702</v>
      </c>
      <c r="J15" s="22">
        <v>3998</v>
      </c>
      <c r="K15" s="22">
        <v>2675</v>
      </c>
      <c r="L15" s="22">
        <f t="shared" si="1"/>
        <v>29198</v>
      </c>
      <c r="N15" s="24"/>
    </row>
    <row r="16" spans="1:14" ht="22.5" customHeight="1">
      <c r="A16" s="21" t="s">
        <v>54</v>
      </c>
      <c r="B16" s="22">
        <v>14361</v>
      </c>
      <c r="C16" s="22">
        <v>15389</v>
      </c>
      <c r="D16" s="22">
        <v>14709</v>
      </c>
      <c r="E16" s="22">
        <v>14921</v>
      </c>
      <c r="F16" s="22">
        <v>13942</v>
      </c>
      <c r="G16" s="22">
        <v>14588</v>
      </c>
      <c r="H16" s="22">
        <v>13842</v>
      </c>
      <c r="I16" s="22">
        <v>14722</v>
      </c>
      <c r="J16" s="22">
        <v>14939</v>
      </c>
      <c r="K16" s="22">
        <v>14246</v>
      </c>
      <c r="L16" s="22">
        <f t="shared" si="1"/>
        <v>145659</v>
      </c>
      <c r="N16" s="24"/>
    </row>
    <row r="17" spans="1:14" ht="22.5" customHeight="1">
      <c r="A17" s="21" t="s">
        <v>74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f t="shared" si="1"/>
        <v>0</v>
      </c>
      <c r="N17" s="24"/>
    </row>
    <row r="18" spans="1:15" ht="22.5" customHeight="1">
      <c r="A18" s="21" t="s">
        <v>55</v>
      </c>
      <c r="B18" s="22">
        <v>8607</v>
      </c>
      <c r="C18" s="22">
        <f>+C19+C20</f>
        <v>8663</v>
      </c>
      <c r="D18" s="22">
        <v>8342</v>
      </c>
      <c r="E18" s="22">
        <v>9989</v>
      </c>
      <c r="F18" s="22">
        <v>8359</v>
      </c>
      <c r="G18" s="22">
        <v>8435</v>
      </c>
      <c r="H18" s="22">
        <v>9374</v>
      </c>
      <c r="I18" s="22">
        <v>8421</v>
      </c>
      <c r="J18" s="22">
        <f>+J19+J20</f>
        <v>8500</v>
      </c>
      <c r="K18" s="22">
        <v>8703</v>
      </c>
      <c r="L18" s="22">
        <f t="shared" si="1"/>
        <v>87393</v>
      </c>
      <c r="M18" s="25"/>
      <c r="N18" s="24"/>
      <c r="O18" s="23"/>
    </row>
    <row r="19" spans="1:16" ht="22.5" customHeight="1">
      <c r="A19" s="21" t="s">
        <v>56</v>
      </c>
      <c r="B19" s="22">
        <v>40</v>
      </c>
      <c r="C19" s="22">
        <v>146</v>
      </c>
      <c r="D19" s="22">
        <v>5</v>
      </c>
      <c r="E19" s="22">
        <v>183</v>
      </c>
      <c r="F19" s="22">
        <v>61</v>
      </c>
      <c r="G19" s="22">
        <v>59</v>
      </c>
      <c r="H19" s="22">
        <v>186</v>
      </c>
      <c r="I19" s="22">
        <v>56</v>
      </c>
      <c r="J19" s="22">
        <v>87</v>
      </c>
      <c r="K19" s="22">
        <v>4</v>
      </c>
      <c r="L19" s="22">
        <f t="shared" si="1"/>
        <v>827</v>
      </c>
      <c r="M19" s="25"/>
      <c r="N19" s="24"/>
      <c r="O19" s="23"/>
      <c r="P19" s="23"/>
    </row>
    <row r="20" spans="1:15" ht="22.5" customHeight="1">
      <c r="A20" s="21" t="s">
        <v>57</v>
      </c>
      <c r="B20" s="22">
        <v>8567</v>
      </c>
      <c r="C20" s="22">
        <v>8517</v>
      </c>
      <c r="D20" s="22">
        <v>8337</v>
      </c>
      <c r="E20" s="22">
        <v>9806</v>
      </c>
      <c r="F20" s="22">
        <v>8298</v>
      </c>
      <c r="G20" s="22">
        <v>8376</v>
      </c>
      <c r="H20" s="22">
        <v>9188</v>
      </c>
      <c r="I20" s="22">
        <v>8365</v>
      </c>
      <c r="J20" s="22">
        <v>8413</v>
      </c>
      <c r="K20" s="22">
        <v>8699</v>
      </c>
      <c r="L20" s="22">
        <f t="shared" si="1"/>
        <v>86566</v>
      </c>
      <c r="M20" s="25"/>
      <c r="N20" s="24"/>
      <c r="O20" s="23"/>
    </row>
    <row r="21" spans="4:13" ht="15.75" customHeight="1"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ht="15.75" customHeight="1">
      <c r="L22" s="23"/>
    </row>
    <row r="23" ht="15.75" customHeight="1">
      <c r="A23" s="26"/>
    </row>
    <row r="24" ht="15.75" customHeight="1">
      <c r="A24" s="26"/>
    </row>
    <row r="25" ht="15.75" customHeight="1">
      <c r="A25" s="27"/>
    </row>
    <row r="26" ht="15.75" customHeight="1"/>
    <row r="27" ht="15.75" customHeight="1"/>
  </sheetData>
  <sheetProtection/>
  <printOptions horizontalCentered="1"/>
  <pageMargins left="0.3937007874015748" right="0.2755905511811024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68.421875" style="0" customWidth="1"/>
    <col min="2" max="3" width="14.140625" style="150" customWidth="1"/>
    <col min="4" max="4" width="13.7109375" style="210" customWidth="1"/>
    <col min="5" max="6" width="8.8515625" style="0" customWidth="1"/>
  </cols>
  <sheetData>
    <row r="1" ht="12.75">
      <c r="F1" s="211"/>
    </row>
    <row r="4" ht="12.75">
      <c r="A4" s="212" t="s">
        <v>203</v>
      </c>
    </row>
    <row r="5" ht="12.75">
      <c r="A5" s="212"/>
    </row>
    <row r="6" ht="12.75">
      <c r="A6" s="212"/>
    </row>
    <row r="7" spans="1:6" ht="12.75">
      <c r="A7" t="s">
        <v>204</v>
      </c>
      <c r="C7" s="209"/>
      <c r="F7" s="211" t="s">
        <v>3</v>
      </c>
    </row>
    <row r="8" spans="1:6" s="149" customFormat="1" ht="51">
      <c r="A8" s="213" t="s">
        <v>1</v>
      </c>
      <c r="B8" s="214" t="s">
        <v>80</v>
      </c>
      <c r="C8" s="214" t="s">
        <v>205</v>
      </c>
      <c r="D8" s="215" t="s">
        <v>206</v>
      </c>
      <c r="E8" s="216" t="s">
        <v>207</v>
      </c>
      <c r="F8" s="216" t="s">
        <v>208</v>
      </c>
    </row>
    <row r="9" spans="1:6" s="220" customFormat="1" ht="12.75">
      <c r="A9" s="213" t="s">
        <v>0</v>
      </c>
      <c r="B9" s="214" t="s">
        <v>209</v>
      </c>
      <c r="C9" s="214" t="s">
        <v>210</v>
      </c>
      <c r="D9" s="217">
        <v>3</v>
      </c>
      <c r="E9" s="218">
        <v>4</v>
      </c>
      <c r="F9" s="219">
        <v>5</v>
      </c>
    </row>
    <row r="10" spans="1:7" ht="12.75">
      <c r="A10" s="221" t="s">
        <v>211</v>
      </c>
      <c r="B10" s="222">
        <v>44847</v>
      </c>
      <c r="C10" s="222">
        <v>37372.8</v>
      </c>
      <c r="D10" s="223">
        <v>38716</v>
      </c>
      <c r="E10" s="224">
        <v>86.3290744085446</v>
      </c>
      <c r="F10" s="224">
        <v>103.5940577104204</v>
      </c>
      <c r="G10" s="225"/>
    </row>
    <row r="11" spans="1:7" ht="12.75">
      <c r="A11" s="225"/>
      <c r="B11" s="226"/>
      <c r="C11" s="226"/>
      <c r="D11" s="227"/>
      <c r="E11" s="228"/>
      <c r="F11" s="228"/>
      <c r="G11" s="225"/>
    </row>
    <row r="12" spans="1:7" ht="12.75">
      <c r="A12" s="225" t="s">
        <v>212</v>
      </c>
      <c r="B12" s="229">
        <v>44847</v>
      </c>
      <c r="C12" s="229">
        <v>37372.8</v>
      </c>
      <c r="D12" s="229">
        <v>39981</v>
      </c>
      <c r="E12" s="228">
        <v>89.1497759047428</v>
      </c>
      <c r="F12" s="228">
        <v>106.97887233496017</v>
      </c>
      <c r="G12" s="225"/>
    </row>
    <row r="13" spans="1:7" ht="12.75">
      <c r="A13" s="225" t="s">
        <v>2</v>
      </c>
      <c r="B13" s="226"/>
      <c r="C13" s="226" t="s">
        <v>213</v>
      </c>
      <c r="D13" s="227"/>
      <c r="E13" s="228"/>
      <c r="F13" s="228"/>
      <c r="G13" s="225"/>
    </row>
    <row r="14" spans="1:7" ht="12.75">
      <c r="A14" s="225" t="s">
        <v>214</v>
      </c>
      <c r="B14" s="226">
        <v>294</v>
      </c>
      <c r="C14" s="226">
        <v>244.9</v>
      </c>
      <c r="D14" s="227">
        <v>248</v>
      </c>
      <c r="E14" s="228">
        <v>84.35374149659864</v>
      </c>
      <c r="F14" s="228">
        <v>101.26582278481013</v>
      </c>
      <c r="G14" s="225"/>
    </row>
    <row r="15" spans="1:7" ht="12.75">
      <c r="A15" s="225" t="s">
        <v>215</v>
      </c>
      <c r="B15" s="226">
        <v>5565</v>
      </c>
      <c r="C15" s="226">
        <v>4637.5</v>
      </c>
      <c r="D15" s="227">
        <v>5086</v>
      </c>
      <c r="E15" s="228">
        <v>91.39263252470799</v>
      </c>
      <c r="F15" s="228">
        <v>109.67115902964959</v>
      </c>
      <c r="G15" s="225"/>
    </row>
    <row r="16" spans="1:7" ht="12.75">
      <c r="A16" s="225" t="s">
        <v>216</v>
      </c>
      <c r="B16" s="226">
        <v>194</v>
      </c>
      <c r="C16" s="226">
        <v>161.8</v>
      </c>
      <c r="D16" s="227">
        <v>128</v>
      </c>
      <c r="E16" s="228">
        <v>65.97938144329896</v>
      </c>
      <c r="F16" s="228">
        <v>79.11001236093944</v>
      </c>
      <c r="G16" s="225"/>
    </row>
    <row r="17" spans="1:7" ht="12.75">
      <c r="A17" s="225" t="s">
        <v>217</v>
      </c>
      <c r="B17" s="226">
        <v>5066</v>
      </c>
      <c r="C17" s="226">
        <v>4221.7</v>
      </c>
      <c r="D17" s="227">
        <v>4641</v>
      </c>
      <c r="E17" s="228">
        <v>91.61073825503355</v>
      </c>
      <c r="F17" s="228">
        <v>109.93201790747804</v>
      </c>
      <c r="G17" s="225"/>
    </row>
    <row r="18" spans="1:7" ht="12.75">
      <c r="A18" s="230" t="s">
        <v>218</v>
      </c>
      <c r="B18" s="226">
        <v>7897</v>
      </c>
      <c r="C18" s="226">
        <v>6581.1</v>
      </c>
      <c r="D18" s="227">
        <v>7078</v>
      </c>
      <c r="E18" s="228">
        <v>89.62897302773204</v>
      </c>
      <c r="F18" s="228">
        <v>107.55040950600963</v>
      </c>
      <c r="G18" s="225"/>
    </row>
    <row r="19" spans="1:7" ht="12.75">
      <c r="A19" s="225" t="s">
        <v>219</v>
      </c>
      <c r="B19" s="226">
        <v>0</v>
      </c>
      <c r="C19" s="226">
        <v>0</v>
      </c>
      <c r="D19" s="227">
        <v>0</v>
      </c>
      <c r="E19" s="228">
        <v>0</v>
      </c>
      <c r="F19" s="228">
        <v>0</v>
      </c>
      <c r="G19" s="225"/>
    </row>
    <row r="20" spans="1:7" ht="25.5">
      <c r="A20" s="231" t="s">
        <v>220</v>
      </c>
      <c r="B20" s="226">
        <v>362.22565753566346</v>
      </c>
      <c r="C20" s="226">
        <v>301.8245291415916</v>
      </c>
      <c r="D20" s="227">
        <v>288</v>
      </c>
      <c r="E20" s="228">
        <v>79.50844839632724</v>
      </c>
      <c r="F20" s="228">
        <v>95.41968004359703</v>
      </c>
      <c r="G20" s="232"/>
    </row>
    <row r="21" spans="1:7" ht="38.25">
      <c r="A21" s="231" t="s">
        <v>221</v>
      </c>
      <c r="B21" s="226">
        <v>36.737302092616375</v>
      </c>
      <c r="C21" s="226">
        <v>30.61135696867259</v>
      </c>
      <c r="D21" s="227">
        <v>36</v>
      </c>
      <c r="E21" s="228">
        <v>97.99304235581154</v>
      </c>
      <c r="F21" s="228">
        <v>117.60341116809066</v>
      </c>
      <c r="G21" s="225"/>
    </row>
    <row r="22" spans="1:7" ht="25.5">
      <c r="A22" s="231" t="s">
        <v>222</v>
      </c>
      <c r="B22" s="226">
        <v>1.0370403717202465</v>
      </c>
      <c r="C22" s="226">
        <v>0.8641138897358955</v>
      </c>
      <c r="D22" s="227">
        <v>0</v>
      </c>
      <c r="E22" s="228">
        <v>0</v>
      </c>
      <c r="F22" s="228">
        <v>0</v>
      </c>
      <c r="G22" s="225"/>
    </row>
    <row r="23" spans="1:7" ht="12.75">
      <c r="A23" s="225" t="s">
        <v>223</v>
      </c>
      <c r="B23" s="226">
        <v>300</v>
      </c>
      <c r="C23" s="226">
        <v>250</v>
      </c>
      <c r="D23" s="227">
        <v>307</v>
      </c>
      <c r="E23" s="228">
        <v>102.33333333333334</v>
      </c>
      <c r="F23" s="228">
        <v>122.8</v>
      </c>
      <c r="G23" s="225"/>
    </row>
    <row r="24" spans="1:7" ht="12.75">
      <c r="A24" s="225" t="s">
        <v>224</v>
      </c>
      <c r="B24" s="226">
        <v>0</v>
      </c>
      <c r="C24" s="226">
        <v>0</v>
      </c>
      <c r="D24" s="227">
        <v>7</v>
      </c>
      <c r="E24" s="233" t="s">
        <v>225</v>
      </c>
      <c r="F24" s="233" t="s">
        <v>225</v>
      </c>
      <c r="G24" s="225"/>
    </row>
    <row r="25" spans="1:7" ht="12.75">
      <c r="A25" s="234" t="s">
        <v>226</v>
      </c>
      <c r="B25" s="226">
        <v>0</v>
      </c>
      <c r="C25" s="226">
        <v>0</v>
      </c>
      <c r="D25" s="227">
        <v>1194</v>
      </c>
      <c r="E25" s="233" t="s">
        <v>225</v>
      </c>
      <c r="F25" s="233" t="s">
        <v>225</v>
      </c>
      <c r="G25" s="225"/>
    </row>
    <row r="26" spans="1:7" ht="25.5">
      <c r="A26" s="234" t="s">
        <v>227</v>
      </c>
      <c r="B26" s="226">
        <v>3070</v>
      </c>
      <c r="C26" s="226">
        <v>2558.7</v>
      </c>
      <c r="D26" s="227">
        <v>2533</v>
      </c>
      <c r="E26" s="228">
        <v>82.50814332247558</v>
      </c>
      <c r="F26" s="228">
        <v>98.99558369484505</v>
      </c>
      <c r="G26" s="225"/>
    </row>
    <row r="27" spans="1:7" ht="25.5">
      <c r="A27" s="235" t="s">
        <v>228</v>
      </c>
      <c r="B27" s="226">
        <v>0</v>
      </c>
      <c r="C27" s="226">
        <v>0</v>
      </c>
      <c r="D27" s="236">
        <v>3</v>
      </c>
      <c r="E27" s="233" t="s">
        <v>225</v>
      </c>
      <c r="F27" s="233" t="s">
        <v>225</v>
      </c>
      <c r="G27" s="225"/>
    </row>
    <row r="28" spans="1:6" ht="13.5" thickBot="1">
      <c r="A28" s="237" t="s">
        <v>229</v>
      </c>
      <c r="B28" s="238">
        <v>22061</v>
      </c>
      <c r="C28" s="238">
        <v>18383.8</v>
      </c>
      <c r="D28" s="239">
        <v>18432</v>
      </c>
      <c r="E28" s="240">
        <v>83.55015638457004</v>
      </c>
      <c r="F28" s="241">
        <v>100.26218736061097</v>
      </c>
    </row>
    <row r="29" spans="1:6" ht="12.75">
      <c r="A29" s="242" t="s">
        <v>230</v>
      </c>
      <c r="B29" s="243" t="s">
        <v>225</v>
      </c>
      <c r="C29" s="243" t="s">
        <v>225</v>
      </c>
      <c r="D29" s="244">
        <v>-1265</v>
      </c>
      <c r="E29" s="245" t="s">
        <v>225</v>
      </c>
      <c r="F29" s="245" t="s">
        <v>225</v>
      </c>
    </row>
    <row r="30" spans="1:6" ht="12.75">
      <c r="A30" s="156"/>
      <c r="B30" s="246"/>
      <c r="C30" s="246"/>
      <c r="D30" s="247"/>
      <c r="E30" s="248"/>
      <c r="F30" s="248"/>
    </row>
    <row r="31" ht="12.75">
      <c r="A31" s="249" t="s">
        <v>231</v>
      </c>
    </row>
    <row r="32" ht="12.75">
      <c r="A32" s="250" t="s">
        <v>232</v>
      </c>
    </row>
    <row r="33" ht="12.75">
      <c r="A33" s="250" t="s">
        <v>233</v>
      </c>
    </row>
    <row r="34" ht="12.75">
      <c r="A34" s="250"/>
    </row>
    <row r="35" ht="12.75">
      <c r="A35" s="250"/>
    </row>
    <row r="37" spans="1:2" ht="12.75">
      <c r="A37" t="s">
        <v>234</v>
      </c>
      <c r="B37" s="211" t="s">
        <v>3</v>
      </c>
    </row>
    <row r="38" spans="1:2" s="149" customFormat="1" ht="38.25">
      <c r="A38" s="213" t="s">
        <v>1</v>
      </c>
      <c r="B38" s="215" t="s">
        <v>206</v>
      </c>
    </row>
    <row r="39" spans="1:2" s="220" customFormat="1" ht="12.75">
      <c r="A39" s="251" t="s">
        <v>0</v>
      </c>
      <c r="B39" s="219">
        <v>1</v>
      </c>
    </row>
    <row r="40" spans="1:4" ht="38.25">
      <c r="A40" s="252" t="s">
        <v>235</v>
      </c>
      <c r="B40" s="253">
        <v>1526</v>
      </c>
      <c r="C40"/>
      <c r="D40"/>
    </row>
    <row r="41" spans="1:4" ht="12.75">
      <c r="A41" s="252" t="s">
        <v>236</v>
      </c>
      <c r="B41" s="254">
        <v>1376</v>
      </c>
      <c r="C41"/>
      <c r="D41"/>
    </row>
    <row r="42" spans="1:4" ht="12.75">
      <c r="A42" s="252" t="s">
        <v>237</v>
      </c>
      <c r="B42" s="255">
        <v>-150</v>
      </c>
      <c r="C42"/>
      <c r="D4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showGridLines="0" tabSelected="1" zoomScalePageLayoutView="0" workbookViewId="0" topLeftCell="B22">
      <selection activeCell="M10" sqref="M10"/>
    </sheetView>
  </sheetViews>
  <sheetFormatPr defaultColWidth="9.140625" defaultRowHeight="12.75"/>
  <cols>
    <col min="1" max="1" width="61.00390625" style="0" customWidth="1"/>
    <col min="2" max="2" width="19.57421875" style="0" customWidth="1"/>
    <col min="3" max="3" width="18.28125" style="0" customWidth="1"/>
    <col min="4" max="4" width="19.140625" style="0" customWidth="1"/>
    <col min="5" max="5" width="17.57421875" style="0" customWidth="1"/>
    <col min="6" max="6" width="19.140625" style="0" customWidth="1"/>
    <col min="7" max="8" width="15.28125" style="0" customWidth="1"/>
    <col min="9" max="9" width="11.28125" style="0" customWidth="1"/>
    <col min="10" max="10" width="11.140625" style="0" customWidth="1"/>
    <col min="11" max="11" width="12.8515625" style="0" customWidth="1"/>
    <col min="13" max="13" width="11.7109375" style="0" customWidth="1"/>
    <col min="14" max="15" width="10.8515625" style="0" customWidth="1"/>
    <col min="16" max="16" width="13.00390625" style="0" customWidth="1"/>
  </cols>
  <sheetData>
    <row r="2" ht="14.25">
      <c r="A2" s="82" t="s">
        <v>165</v>
      </c>
    </row>
    <row r="3" spans="2:8" ht="15" thickBot="1">
      <c r="B3" s="83"/>
      <c r="C3" s="83"/>
      <c r="D3" s="83"/>
      <c r="E3" s="82"/>
      <c r="F3" s="82"/>
      <c r="G3" s="82"/>
      <c r="H3" s="84"/>
    </row>
    <row r="4" spans="1:8" ht="15.75" thickBot="1">
      <c r="A4" s="158" t="s">
        <v>91</v>
      </c>
      <c r="B4" s="85" t="s">
        <v>92</v>
      </c>
      <c r="C4" s="159" t="s">
        <v>93</v>
      </c>
      <c r="D4" s="160"/>
      <c r="E4" s="160"/>
      <c r="F4" s="161"/>
      <c r="G4" s="782"/>
      <c r="H4" s="782"/>
    </row>
    <row r="5" spans="1:8" ht="29.25" thickBot="1">
      <c r="A5" s="86"/>
      <c r="B5" s="87" t="s">
        <v>94</v>
      </c>
      <c r="C5" s="88" t="s">
        <v>95</v>
      </c>
      <c r="D5" s="89" t="s">
        <v>96</v>
      </c>
      <c r="E5" s="90" t="s">
        <v>97</v>
      </c>
      <c r="F5" s="91" t="s">
        <v>4</v>
      </c>
      <c r="G5" s="157"/>
      <c r="H5" s="157"/>
    </row>
    <row r="6" spans="1:8" ht="15" thickBot="1">
      <c r="A6" s="92" t="s">
        <v>0</v>
      </c>
      <c r="B6" s="93">
        <v>1</v>
      </c>
      <c r="C6" s="93"/>
      <c r="D6" s="93">
        <v>3</v>
      </c>
      <c r="E6" s="93">
        <v>4</v>
      </c>
      <c r="F6" s="94">
        <v>5</v>
      </c>
      <c r="G6" s="157"/>
      <c r="H6" s="157"/>
    </row>
    <row r="7" spans="1:8" ht="14.25">
      <c r="A7" s="95"/>
      <c r="B7" s="96"/>
      <c r="C7" s="95"/>
      <c r="D7" s="95"/>
      <c r="E7" s="95"/>
      <c r="F7" s="97"/>
      <c r="G7" s="98"/>
      <c r="H7" s="98"/>
    </row>
    <row r="8" spans="1:8" ht="14.25">
      <c r="A8" s="99" t="s">
        <v>98</v>
      </c>
      <c r="B8" s="100" t="s">
        <v>99</v>
      </c>
      <c r="C8" s="101">
        <v>3980</v>
      </c>
      <c r="D8" s="101">
        <v>3980</v>
      </c>
      <c r="E8" s="101">
        <v>20000</v>
      </c>
      <c r="F8" s="102">
        <v>23980</v>
      </c>
      <c r="G8" s="103"/>
      <c r="H8" s="103"/>
    </row>
    <row r="9" spans="1:8" ht="14.25">
      <c r="A9" s="99" t="s">
        <v>100</v>
      </c>
      <c r="B9" s="100" t="s">
        <v>101</v>
      </c>
      <c r="C9" s="101">
        <v>68143</v>
      </c>
      <c r="D9" s="101">
        <v>68143</v>
      </c>
      <c r="E9" s="101">
        <v>0</v>
      </c>
      <c r="F9" s="102">
        <v>68143</v>
      </c>
      <c r="G9" s="103"/>
      <c r="H9" s="103"/>
    </row>
    <row r="10" spans="1:8" ht="14.25">
      <c r="A10" s="99" t="s">
        <v>102</v>
      </c>
      <c r="B10" s="100" t="s">
        <v>103</v>
      </c>
      <c r="C10" s="101">
        <v>4560</v>
      </c>
      <c r="D10" s="101">
        <v>4560</v>
      </c>
      <c r="E10" s="101">
        <v>52000</v>
      </c>
      <c r="F10" s="102">
        <v>56560</v>
      </c>
      <c r="G10" s="103"/>
      <c r="H10" s="103"/>
    </row>
    <row r="11" spans="1:8" ht="14.25">
      <c r="A11" s="99" t="s">
        <v>104</v>
      </c>
      <c r="B11" s="100" t="s">
        <v>105</v>
      </c>
      <c r="C11" s="101">
        <v>1073</v>
      </c>
      <c r="D11" s="101">
        <v>1073</v>
      </c>
      <c r="E11" s="101">
        <v>118000</v>
      </c>
      <c r="F11" s="102">
        <v>119073</v>
      </c>
      <c r="G11" s="103"/>
      <c r="H11" s="103"/>
    </row>
    <row r="12" spans="1:8" ht="14.25">
      <c r="A12" s="99" t="s">
        <v>106</v>
      </c>
      <c r="B12" s="100" t="s">
        <v>107</v>
      </c>
      <c r="C12" s="101">
        <v>5507</v>
      </c>
      <c r="D12" s="101">
        <v>5507</v>
      </c>
      <c r="E12" s="101">
        <v>32000</v>
      </c>
      <c r="F12" s="102">
        <v>37507</v>
      </c>
      <c r="G12" s="103"/>
      <c r="H12" s="103"/>
    </row>
    <row r="13" spans="1:8" ht="14.25">
      <c r="A13" s="99"/>
      <c r="B13" s="100"/>
      <c r="C13" s="101"/>
      <c r="D13" s="101"/>
      <c r="E13" s="101" t="s">
        <v>108</v>
      </c>
      <c r="F13" s="102"/>
      <c r="G13" s="103"/>
      <c r="H13" s="103"/>
    </row>
    <row r="14" spans="1:8" ht="15">
      <c r="A14" s="162" t="s">
        <v>109</v>
      </c>
      <c r="B14" s="163"/>
      <c r="C14" s="164">
        <v>83263</v>
      </c>
      <c r="D14" s="164">
        <v>83263</v>
      </c>
      <c r="E14" s="164">
        <v>222000</v>
      </c>
      <c r="F14" s="165">
        <v>305263</v>
      </c>
      <c r="G14" s="166"/>
      <c r="H14" s="166"/>
    </row>
    <row r="15" spans="1:8" ht="14.25">
      <c r="A15" s="99"/>
      <c r="B15" s="100"/>
      <c r="C15" s="101"/>
      <c r="D15" s="101"/>
      <c r="E15" s="101"/>
      <c r="F15" s="102"/>
      <c r="G15" s="103"/>
      <c r="H15" s="103"/>
    </row>
    <row r="16" spans="1:8" ht="14.25">
      <c r="A16" s="99" t="s">
        <v>110</v>
      </c>
      <c r="B16" s="100" t="s">
        <v>111</v>
      </c>
      <c r="C16" s="101">
        <v>7948</v>
      </c>
      <c r="D16" s="101">
        <v>7948</v>
      </c>
      <c r="E16" s="101">
        <v>8000</v>
      </c>
      <c r="F16" s="102">
        <v>15948</v>
      </c>
      <c r="G16" s="103"/>
      <c r="H16" s="103"/>
    </row>
    <row r="17" spans="1:8" ht="14.25">
      <c r="A17" s="99"/>
      <c r="B17" s="100"/>
      <c r="C17" s="101"/>
      <c r="D17" s="101"/>
      <c r="E17" s="101"/>
      <c r="F17" s="102"/>
      <c r="G17" s="103"/>
      <c r="H17" s="103"/>
    </row>
    <row r="18" spans="1:8" ht="15">
      <c r="A18" s="167" t="s">
        <v>112</v>
      </c>
      <c r="B18" s="168"/>
      <c r="C18" s="169">
        <v>91211</v>
      </c>
      <c r="D18" s="169">
        <v>91211</v>
      </c>
      <c r="E18" s="169">
        <v>230000</v>
      </c>
      <c r="F18" s="170">
        <v>321211</v>
      </c>
      <c r="G18" s="171"/>
      <c r="H18" s="171"/>
    </row>
    <row r="19" spans="1:8" ht="15">
      <c r="A19" s="167"/>
      <c r="B19" s="168"/>
      <c r="C19" s="169"/>
      <c r="D19" s="169"/>
      <c r="E19" s="169"/>
      <c r="F19" s="170"/>
      <c r="G19" s="171"/>
      <c r="H19" s="171"/>
    </row>
    <row r="20" spans="1:8" ht="15">
      <c r="A20" s="167" t="s">
        <v>113</v>
      </c>
      <c r="B20" s="104"/>
      <c r="C20" s="169">
        <v>60400</v>
      </c>
      <c r="D20" s="169">
        <v>10495</v>
      </c>
      <c r="E20" s="169">
        <v>0</v>
      </c>
      <c r="F20" s="169">
        <v>110400</v>
      </c>
      <c r="G20" s="171"/>
      <c r="H20" s="171"/>
    </row>
    <row r="21" spans="1:8" ht="15">
      <c r="A21" s="105" t="s">
        <v>2</v>
      </c>
      <c r="B21" s="104"/>
      <c r="C21" s="169"/>
      <c r="D21" s="169"/>
      <c r="E21" s="169"/>
      <c r="F21" s="170"/>
      <c r="G21" s="106"/>
      <c r="H21" s="106"/>
    </row>
    <row r="22" spans="1:8" ht="14.25">
      <c r="A22" s="99" t="s">
        <v>114</v>
      </c>
      <c r="B22" s="107"/>
      <c r="C22" s="101">
        <v>44610</v>
      </c>
      <c r="D22" s="101">
        <v>44610</v>
      </c>
      <c r="E22" s="101">
        <v>0</v>
      </c>
      <c r="F22" s="102">
        <v>44610</v>
      </c>
      <c r="G22" s="103"/>
      <c r="H22" s="103"/>
    </row>
    <row r="23" spans="1:8" ht="14.25">
      <c r="A23" s="99" t="s">
        <v>115</v>
      </c>
      <c r="B23" s="100" t="s">
        <v>116</v>
      </c>
      <c r="C23" s="101">
        <v>29</v>
      </c>
      <c r="D23" s="101">
        <v>0</v>
      </c>
      <c r="E23" s="101">
        <v>0</v>
      </c>
      <c r="F23" s="102">
        <v>29</v>
      </c>
      <c r="G23" s="103"/>
      <c r="H23" s="103"/>
    </row>
    <row r="24" spans="1:8" ht="14.25">
      <c r="A24" s="99" t="s">
        <v>117</v>
      </c>
      <c r="B24" s="107" t="s">
        <v>118</v>
      </c>
      <c r="C24" s="101">
        <v>0</v>
      </c>
      <c r="D24" s="101">
        <v>0</v>
      </c>
      <c r="E24" s="101">
        <v>0</v>
      </c>
      <c r="F24" s="102">
        <v>0</v>
      </c>
      <c r="G24" s="103"/>
      <c r="H24" s="103"/>
    </row>
    <row r="25" spans="1:8" ht="14.25">
      <c r="A25" s="99" t="s">
        <v>119</v>
      </c>
      <c r="B25" s="100" t="s">
        <v>120</v>
      </c>
      <c r="C25" s="101">
        <v>10495</v>
      </c>
      <c r="D25" s="101">
        <v>10495</v>
      </c>
      <c r="E25" s="101">
        <v>50000</v>
      </c>
      <c r="F25" s="102">
        <v>60495</v>
      </c>
      <c r="G25" s="103"/>
      <c r="H25" s="103"/>
    </row>
    <row r="26" spans="1:8" ht="14.25">
      <c r="A26" s="99" t="s">
        <v>121</v>
      </c>
      <c r="B26" s="107"/>
      <c r="C26" s="108">
        <v>4197</v>
      </c>
      <c r="D26" s="108">
        <v>0</v>
      </c>
      <c r="E26" s="108">
        <v>0</v>
      </c>
      <c r="F26" s="102">
        <v>4197</v>
      </c>
      <c r="G26" s="103"/>
      <c r="H26" s="103"/>
    </row>
    <row r="27" spans="1:8" ht="14.25">
      <c r="A27" s="99" t="s">
        <v>122</v>
      </c>
      <c r="B27" s="107" t="s">
        <v>123</v>
      </c>
      <c r="C27" s="108">
        <v>0</v>
      </c>
      <c r="D27" s="108">
        <v>0</v>
      </c>
      <c r="E27" s="108">
        <v>0</v>
      </c>
      <c r="F27" s="102">
        <v>0</v>
      </c>
      <c r="G27" s="103"/>
      <c r="H27" s="103"/>
    </row>
    <row r="28" spans="1:8" ht="14.25">
      <c r="A28" s="99" t="s">
        <v>124</v>
      </c>
      <c r="B28" s="107" t="s">
        <v>125</v>
      </c>
      <c r="C28" s="108">
        <v>85</v>
      </c>
      <c r="D28" s="108">
        <v>0</v>
      </c>
      <c r="E28" s="108">
        <v>0</v>
      </c>
      <c r="F28" s="102">
        <v>85</v>
      </c>
      <c r="G28" s="103"/>
      <c r="H28" s="103"/>
    </row>
    <row r="29" spans="1:8" ht="14.25">
      <c r="A29" s="99" t="s">
        <v>126</v>
      </c>
      <c r="B29" s="107"/>
      <c r="C29" s="108">
        <v>0</v>
      </c>
      <c r="D29" s="108">
        <v>0</v>
      </c>
      <c r="E29" s="108">
        <v>0</v>
      </c>
      <c r="F29" s="102">
        <v>0</v>
      </c>
      <c r="G29" s="103"/>
      <c r="H29" s="103"/>
    </row>
    <row r="30" spans="1:8" ht="14.25">
      <c r="A30" s="99" t="s">
        <v>127</v>
      </c>
      <c r="B30" s="107" t="s">
        <v>128</v>
      </c>
      <c r="C30" s="108">
        <v>984</v>
      </c>
      <c r="D30" s="108">
        <v>0</v>
      </c>
      <c r="E30" s="108">
        <v>0</v>
      </c>
      <c r="F30" s="102">
        <v>984</v>
      </c>
      <c r="G30" s="103"/>
      <c r="H30" s="103"/>
    </row>
    <row r="31" spans="1:8" ht="15" thickBot="1">
      <c r="A31" s="99" t="s">
        <v>129</v>
      </c>
      <c r="B31" s="107" t="s">
        <v>130</v>
      </c>
      <c r="C31" s="109">
        <v>0</v>
      </c>
      <c r="D31" s="109">
        <v>0</v>
      </c>
      <c r="E31" s="109">
        <v>0</v>
      </c>
      <c r="F31" s="102">
        <v>0</v>
      </c>
      <c r="G31" s="103"/>
      <c r="H31" s="103"/>
    </row>
    <row r="32" spans="1:8" ht="15.75" thickBot="1">
      <c r="A32" s="172" t="s">
        <v>131</v>
      </c>
      <c r="B32" s="172"/>
      <c r="C32" s="173">
        <v>151611</v>
      </c>
      <c r="D32" s="173">
        <v>78173</v>
      </c>
      <c r="E32" s="173">
        <v>280000</v>
      </c>
      <c r="F32" s="173">
        <v>431611</v>
      </c>
      <c r="G32" s="166"/>
      <c r="H32" s="166"/>
    </row>
    <row r="33" spans="1:8" ht="14.25">
      <c r="A33" s="98"/>
      <c r="B33" s="98"/>
      <c r="C33" s="110"/>
      <c r="D33" s="110"/>
      <c r="E33" s="110"/>
      <c r="F33" s="110"/>
      <c r="G33" s="110"/>
      <c r="H33" s="110"/>
    </row>
    <row r="34" spans="1:8" ht="14.25">
      <c r="A34" s="98"/>
      <c r="B34" s="98"/>
      <c r="C34" s="110"/>
      <c r="D34" s="110"/>
      <c r="E34" s="110"/>
      <c r="F34" s="110"/>
      <c r="G34" s="110"/>
      <c r="H34" s="110"/>
    </row>
    <row r="35" spans="1:8" ht="14.25">
      <c r="A35" s="98" t="s">
        <v>166</v>
      </c>
      <c r="B35" s="98"/>
      <c r="C35" s="110"/>
      <c r="D35" s="110"/>
      <c r="E35" s="110"/>
      <c r="F35" s="110"/>
      <c r="G35" s="110"/>
      <c r="H35" s="110"/>
    </row>
    <row r="36" spans="1:8" ht="15" thickBot="1">
      <c r="A36" s="111" t="s">
        <v>132</v>
      </c>
      <c r="B36" s="112"/>
      <c r="C36" s="112"/>
      <c r="D36" s="113"/>
      <c r="E36" s="112"/>
      <c r="F36" s="114"/>
      <c r="G36" s="112"/>
      <c r="H36" s="115" t="s">
        <v>133</v>
      </c>
    </row>
    <row r="37" spans="1:8" ht="15" thickBot="1">
      <c r="A37" s="116" t="s">
        <v>134</v>
      </c>
      <c r="B37" s="117" t="s">
        <v>135</v>
      </c>
      <c r="C37" s="118" t="s">
        <v>136</v>
      </c>
      <c r="D37" s="119" t="s">
        <v>137</v>
      </c>
      <c r="E37" s="120" t="s">
        <v>138</v>
      </c>
      <c r="F37" s="119" t="s">
        <v>139</v>
      </c>
      <c r="G37" s="121" t="s">
        <v>140</v>
      </c>
      <c r="H37" s="117" t="s">
        <v>141</v>
      </c>
    </row>
    <row r="38" spans="1:8" ht="14.25">
      <c r="A38" s="122" t="s">
        <v>142</v>
      </c>
      <c r="B38" s="123"/>
      <c r="C38" s="124"/>
      <c r="D38" s="125"/>
      <c r="E38" s="126"/>
      <c r="F38" s="125"/>
      <c r="G38" s="127"/>
      <c r="H38" s="128">
        <v>0</v>
      </c>
    </row>
    <row r="39" spans="1:8" ht="14.25">
      <c r="A39" s="122" t="s">
        <v>143</v>
      </c>
      <c r="B39" s="123">
        <v>260000</v>
      </c>
      <c r="C39" s="124"/>
      <c r="D39" s="126"/>
      <c r="E39" s="126"/>
      <c r="F39" s="126"/>
      <c r="G39" s="127">
        <v>60000</v>
      </c>
      <c r="H39" s="128">
        <v>320000</v>
      </c>
    </row>
    <row r="40" spans="1:8" ht="14.25">
      <c r="A40" s="122" t="s">
        <v>144</v>
      </c>
      <c r="B40" s="123">
        <v>300000</v>
      </c>
      <c r="C40" s="124"/>
      <c r="D40" s="126"/>
      <c r="E40" s="126"/>
      <c r="F40" s="126"/>
      <c r="G40" s="127"/>
      <c r="H40" s="128">
        <v>300000</v>
      </c>
    </row>
    <row r="41" spans="1:8" ht="14.25">
      <c r="A41" s="122" t="s">
        <v>145</v>
      </c>
      <c r="B41" s="123">
        <v>60000</v>
      </c>
      <c r="C41" s="124"/>
      <c r="D41" s="126"/>
      <c r="E41" s="126">
        <v>50000</v>
      </c>
      <c r="F41" s="126"/>
      <c r="G41" s="127"/>
      <c r="H41" s="128">
        <v>110000</v>
      </c>
    </row>
    <row r="42" spans="1:8" ht="15" thickBot="1">
      <c r="A42" s="122"/>
      <c r="B42" s="151"/>
      <c r="C42" s="124"/>
      <c r="D42" s="126"/>
      <c r="E42" s="152"/>
      <c r="F42" s="126"/>
      <c r="G42" s="127"/>
      <c r="H42" s="128"/>
    </row>
    <row r="43" spans="1:8" ht="15" thickBot="1">
      <c r="A43" s="116" t="s">
        <v>146</v>
      </c>
      <c r="B43" s="129">
        <v>620000</v>
      </c>
      <c r="C43" s="129">
        <v>0</v>
      </c>
      <c r="D43" s="129">
        <v>0</v>
      </c>
      <c r="E43" s="129">
        <v>50000</v>
      </c>
      <c r="F43" s="129">
        <v>0</v>
      </c>
      <c r="G43" s="129">
        <v>60000</v>
      </c>
      <c r="H43" s="129">
        <v>730000</v>
      </c>
    </row>
    <row r="44" spans="1:8" ht="14.25">
      <c r="A44" s="112"/>
      <c r="B44" s="130"/>
      <c r="C44" s="130"/>
      <c r="D44" s="130"/>
      <c r="E44" s="130"/>
      <c r="F44" s="130"/>
      <c r="G44" s="130"/>
      <c r="H44" s="130"/>
    </row>
    <row r="45" spans="1:8" ht="14.25">
      <c r="A45" s="131" t="s">
        <v>147</v>
      </c>
      <c r="B45" s="130"/>
      <c r="C45" s="130"/>
      <c r="D45" s="130"/>
      <c r="E45" s="130"/>
      <c r="F45" s="130"/>
      <c r="G45" s="130"/>
      <c r="H45" s="130"/>
    </row>
    <row r="46" spans="1:6" ht="15" thickBot="1">
      <c r="A46" s="132" t="s">
        <v>2</v>
      </c>
      <c r="B46" s="130"/>
      <c r="C46" s="130"/>
      <c r="D46" s="130"/>
      <c r="E46" s="130"/>
      <c r="F46" s="133" t="s">
        <v>133</v>
      </c>
    </row>
    <row r="47" spans="1:8" ht="14.25">
      <c r="A47" s="134" t="s">
        <v>134</v>
      </c>
      <c r="B47" s="135" t="s">
        <v>142</v>
      </c>
      <c r="C47" s="174" t="s">
        <v>143</v>
      </c>
      <c r="D47" s="174" t="s">
        <v>144</v>
      </c>
      <c r="E47" s="174" t="s">
        <v>145</v>
      </c>
      <c r="F47" s="136" t="s">
        <v>4</v>
      </c>
      <c r="H47" s="175"/>
    </row>
    <row r="48" spans="1:8" ht="15" thickBot="1">
      <c r="A48" s="137"/>
      <c r="B48" s="138" t="s">
        <v>141</v>
      </c>
      <c r="C48" s="139" t="s">
        <v>141</v>
      </c>
      <c r="D48" s="139" t="s">
        <v>141</v>
      </c>
      <c r="E48" s="139" t="s">
        <v>141</v>
      </c>
      <c r="F48" s="140"/>
      <c r="H48" s="175"/>
    </row>
    <row r="49" spans="1:8" ht="14.25">
      <c r="A49" s="141" t="s">
        <v>142</v>
      </c>
      <c r="B49" s="125">
        <v>445000</v>
      </c>
      <c r="C49" s="125"/>
      <c r="D49" s="142"/>
      <c r="E49" s="125"/>
      <c r="F49" s="127">
        <v>445000</v>
      </c>
      <c r="H49" s="156"/>
    </row>
    <row r="50" spans="1:8" ht="14.25">
      <c r="A50" s="141" t="s">
        <v>143</v>
      </c>
      <c r="B50" s="143"/>
      <c r="C50" s="125">
        <v>445000</v>
      </c>
      <c r="D50" s="144"/>
      <c r="E50" s="125"/>
      <c r="F50" s="127">
        <v>445000</v>
      </c>
      <c r="H50" s="156"/>
    </row>
    <row r="51" spans="1:8" ht="14.25">
      <c r="A51" s="141" t="s">
        <v>144</v>
      </c>
      <c r="B51" s="125"/>
      <c r="C51" s="125"/>
      <c r="D51" s="142">
        <v>248333</v>
      </c>
      <c r="E51" s="125"/>
      <c r="F51" s="127">
        <v>248333</v>
      </c>
      <c r="H51" s="156"/>
    </row>
    <row r="52" spans="1:8" ht="14.25">
      <c r="A52" s="141" t="s">
        <v>145</v>
      </c>
      <c r="B52" s="143"/>
      <c r="C52" s="143"/>
      <c r="D52" s="142"/>
      <c r="E52" s="125">
        <v>90000</v>
      </c>
      <c r="F52" s="127">
        <v>90000</v>
      </c>
      <c r="H52" s="176"/>
    </row>
    <row r="53" spans="1:8" ht="15" thickBot="1">
      <c r="A53" s="141"/>
      <c r="B53" s="143"/>
      <c r="C53" s="143"/>
      <c r="D53" s="153"/>
      <c r="E53" s="143"/>
      <c r="F53" s="127"/>
      <c r="H53" s="156"/>
    </row>
    <row r="54" spans="1:8" ht="15" thickBot="1">
      <c r="A54" s="145" t="s">
        <v>146</v>
      </c>
      <c r="B54" s="146">
        <v>445000</v>
      </c>
      <c r="C54" s="146">
        <v>445000</v>
      </c>
      <c r="D54" s="146">
        <v>248333</v>
      </c>
      <c r="E54" s="146">
        <v>90000</v>
      </c>
      <c r="F54" s="154">
        <v>1228333</v>
      </c>
      <c r="H54" s="147"/>
    </row>
    <row r="55" spans="1:8" ht="14.25">
      <c r="A55" s="148"/>
      <c r="B55" s="147"/>
      <c r="C55" s="147"/>
      <c r="D55" s="147"/>
      <c r="E55" s="147"/>
      <c r="F55" s="147"/>
      <c r="G55" s="147"/>
      <c r="H55" s="133"/>
    </row>
    <row r="56" spans="1:8" ht="14.25">
      <c r="A56" s="82"/>
      <c r="B56" s="112"/>
      <c r="C56" s="112"/>
      <c r="D56" s="112"/>
      <c r="E56" s="112"/>
      <c r="F56" s="112"/>
      <c r="G56" s="112"/>
      <c r="H56" s="112"/>
    </row>
    <row r="57" ht="14.25">
      <c r="A57" s="82"/>
    </row>
  </sheetData>
  <sheetProtection/>
  <mergeCells count="1">
    <mergeCell ref="G4:H4"/>
  </mergeCells>
  <printOptions/>
  <pageMargins left="0.4724409448818898" right="0.1968503937007874" top="0.3937007874015748" bottom="0.5511811023622047" header="0.5118110236220472" footer="0.5118110236220472"/>
  <pageSetup fitToHeight="1" fitToWidth="1" horizontalDpi="300" verticalDpi="3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2"/>
  <sheetViews>
    <sheetView tabSelected="1" zoomScale="75" zoomScaleNormal="75" zoomScalePageLayoutView="0" workbookViewId="0" topLeftCell="A1">
      <selection activeCell="M10" sqref="M10"/>
    </sheetView>
  </sheetViews>
  <sheetFormatPr defaultColWidth="9.140625" defaultRowHeight="12.75"/>
  <cols>
    <col min="1" max="1" width="24.00390625" style="259" customWidth="1"/>
    <col min="2" max="2" width="17.7109375" style="259" customWidth="1"/>
    <col min="3" max="4" width="16.00390625" style="259" customWidth="1"/>
    <col min="5" max="5" width="15.8515625" style="259" customWidth="1"/>
    <col min="6" max="6" width="16.00390625" style="259" customWidth="1"/>
    <col min="7" max="7" width="15.7109375" style="259" customWidth="1"/>
    <col min="8" max="8" width="15.421875" style="259" customWidth="1"/>
    <col min="9" max="9" width="16.140625" style="259" customWidth="1"/>
    <col min="10" max="10" width="14.7109375" style="259" customWidth="1"/>
    <col min="11" max="11" width="17.7109375" style="259" customWidth="1"/>
    <col min="12" max="12" width="14.8515625" style="259" customWidth="1"/>
    <col min="13" max="13" width="16.00390625" style="259" customWidth="1"/>
    <col min="14" max="14" width="16.8515625" style="259" customWidth="1"/>
    <col min="15" max="15" width="16.140625" style="259" bestFit="1" customWidth="1"/>
    <col min="16" max="16" width="16.7109375" style="259" bestFit="1" customWidth="1"/>
    <col min="17" max="17" width="14.8515625" style="259" bestFit="1" customWidth="1"/>
    <col min="18" max="18" width="16.140625" style="259" bestFit="1" customWidth="1"/>
    <col min="19" max="19" width="14.8515625" style="259" bestFit="1" customWidth="1"/>
    <col min="20" max="20" width="15.00390625" style="259" hidden="1" customWidth="1"/>
    <col min="21" max="16384" width="9.140625" style="259" customWidth="1"/>
  </cols>
  <sheetData>
    <row r="2" spans="1:19" ht="20.25">
      <c r="A2" s="256" t="s">
        <v>238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  <c r="O2" s="258"/>
      <c r="P2" s="257"/>
      <c r="Q2" s="257"/>
      <c r="R2" s="257"/>
      <c r="S2" s="257"/>
    </row>
    <row r="4" spans="10:20" ht="15.75" thickBot="1">
      <c r="J4" s="260"/>
      <c r="K4" s="260"/>
      <c r="L4" s="260"/>
      <c r="M4" s="260"/>
      <c r="N4" s="261" t="s">
        <v>239</v>
      </c>
      <c r="S4" s="262"/>
      <c r="T4" s="260" t="s">
        <v>240</v>
      </c>
    </row>
    <row r="5" spans="1:20" ht="33.75" customHeight="1">
      <c r="A5" s="263" t="s">
        <v>241</v>
      </c>
      <c r="B5" s="264" t="s">
        <v>242</v>
      </c>
      <c r="C5" s="265"/>
      <c r="D5" s="265"/>
      <c r="E5" s="266"/>
      <c r="F5" s="265"/>
      <c r="G5" s="265"/>
      <c r="H5" s="265"/>
      <c r="I5" s="265"/>
      <c r="J5" s="267"/>
      <c r="K5" s="267"/>
      <c r="L5" s="267"/>
      <c r="M5" s="267"/>
      <c r="N5" s="267"/>
      <c r="T5" s="267"/>
    </row>
    <row r="6" spans="1:20" ht="30" customHeight="1">
      <c r="A6" s="268"/>
      <c r="B6" s="269" t="s">
        <v>243</v>
      </c>
      <c r="C6" s="270" t="s">
        <v>244</v>
      </c>
      <c r="D6" s="271"/>
      <c r="E6" s="271"/>
      <c r="F6" s="271"/>
      <c r="G6" s="271"/>
      <c r="H6" s="271"/>
      <c r="I6" s="271"/>
      <c r="J6" s="272"/>
      <c r="K6" s="272"/>
      <c r="L6" s="272"/>
      <c r="M6" s="272"/>
      <c r="N6" s="272"/>
      <c r="T6" s="272"/>
    </row>
    <row r="7" spans="1:20" ht="29.25" customHeight="1" thickBot="1">
      <c r="A7" s="268"/>
      <c r="B7" s="268"/>
      <c r="C7" s="273" t="s">
        <v>245</v>
      </c>
      <c r="D7" s="274" t="s">
        <v>85</v>
      </c>
      <c r="E7" s="274" t="s">
        <v>86</v>
      </c>
      <c r="F7" s="274" t="s">
        <v>87</v>
      </c>
      <c r="G7" s="274" t="s">
        <v>88</v>
      </c>
      <c r="H7" s="274" t="s">
        <v>89</v>
      </c>
      <c r="I7" s="274" t="s">
        <v>90</v>
      </c>
      <c r="J7" s="274" t="s">
        <v>148</v>
      </c>
      <c r="K7" s="274" t="s">
        <v>149</v>
      </c>
      <c r="L7" s="274" t="s">
        <v>161</v>
      </c>
      <c r="M7" s="274" t="s">
        <v>246</v>
      </c>
      <c r="N7" s="275" t="s">
        <v>247</v>
      </c>
      <c r="T7" s="276" t="s">
        <v>149</v>
      </c>
    </row>
    <row r="8" spans="1:20" ht="13.5" thickBot="1">
      <c r="A8" s="277" t="s">
        <v>0</v>
      </c>
      <c r="B8" s="277">
        <v>1</v>
      </c>
      <c r="C8" s="278">
        <v>2</v>
      </c>
      <c r="D8" s="279">
        <v>3</v>
      </c>
      <c r="E8" s="279">
        <v>4</v>
      </c>
      <c r="F8" s="279">
        <v>5</v>
      </c>
      <c r="G8" s="279">
        <v>6</v>
      </c>
      <c r="H8" s="279">
        <v>7</v>
      </c>
      <c r="I8" s="279">
        <v>8</v>
      </c>
      <c r="J8" s="279">
        <v>9</v>
      </c>
      <c r="K8" s="279">
        <v>10</v>
      </c>
      <c r="L8" s="279">
        <v>11</v>
      </c>
      <c r="M8" s="279">
        <v>12</v>
      </c>
      <c r="N8" s="280">
        <v>13</v>
      </c>
      <c r="T8" s="280">
        <v>20</v>
      </c>
    </row>
    <row r="9" spans="1:20" ht="36.75" customHeight="1">
      <c r="A9" s="281" t="s">
        <v>248</v>
      </c>
      <c r="B9" s="282">
        <v>119302726</v>
      </c>
      <c r="C9" s="283">
        <v>7433560</v>
      </c>
      <c r="D9" s="284">
        <v>9694272</v>
      </c>
      <c r="E9" s="284">
        <v>9094152</v>
      </c>
      <c r="F9" s="284">
        <v>10057790</v>
      </c>
      <c r="G9" s="284">
        <v>10297171</v>
      </c>
      <c r="H9" s="284">
        <v>8105979</v>
      </c>
      <c r="I9" s="284">
        <v>9896131</v>
      </c>
      <c r="J9" s="284">
        <v>8129413</v>
      </c>
      <c r="K9" s="284">
        <v>7621937</v>
      </c>
      <c r="L9" s="284">
        <v>8194299</v>
      </c>
      <c r="M9" s="284">
        <v>10997308</v>
      </c>
      <c r="N9" s="285">
        <v>16716252</v>
      </c>
      <c r="P9" s="286"/>
      <c r="T9" s="285">
        <v>4184888</v>
      </c>
    </row>
    <row r="10" spans="1:20" ht="23.25" customHeight="1" thickBot="1">
      <c r="A10" s="287"/>
      <c r="B10" s="288"/>
      <c r="C10" s="289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1"/>
      <c r="T10" s="291" t="s">
        <v>249</v>
      </c>
    </row>
    <row r="14" spans="10:14" ht="15.75" thickBot="1">
      <c r="J14" s="260"/>
      <c r="K14" s="260"/>
      <c r="L14" s="260"/>
      <c r="M14" s="260"/>
      <c r="N14" s="261" t="s">
        <v>239</v>
      </c>
    </row>
    <row r="15" spans="1:14" ht="34.5" customHeight="1">
      <c r="A15" s="263" t="s">
        <v>241</v>
      </c>
      <c r="B15" s="264" t="s">
        <v>250</v>
      </c>
      <c r="C15" s="265"/>
      <c r="D15" s="265"/>
      <c r="E15" s="266"/>
      <c r="F15" s="265"/>
      <c r="G15" s="265"/>
      <c r="H15" s="265"/>
      <c r="I15" s="265"/>
      <c r="J15" s="267"/>
      <c r="K15" s="267"/>
      <c r="L15" s="267"/>
      <c r="M15" s="267"/>
      <c r="N15" s="267"/>
    </row>
    <row r="16" spans="1:14" ht="30" customHeight="1">
      <c r="A16" s="268"/>
      <c r="B16" s="269" t="s">
        <v>243</v>
      </c>
      <c r="C16" s="270" t="s">
        <v>244</v>
      </c>
      <c r="D16" s="271"/>
      <c r="E16" s="271"/>
      <c r="F16" s="271"/>
      <c r="G16" s="271"/>
      <c r="H16" s="271"/>
      <c r="I16" s="271"/>
      <c r="J16" s="272"/>
      <c r="K16" s="272"/>
      <c r="L16" s="272"/>
      <c r="M16" s="272"/>
      <c r="N16" s="272"/>
    </row>
    <row r="17" spans="1:14" ht="30" customHeight="1" thickBot="1">
      <c r="A17" s="268"/>
      <c r="B17" s="269"/>
      <c r="C17" s="292" t="s">
        <v>245</v>
      </c>
      <c r="D17" s="293" t="s">
        <v>85</v>
      </c>
      <c r="E17" s="293" t="s">
        <v>86</v>
      </c>
      <c r="F17" s="293" t="s">
        <v>87</v>
      </c>
      <c r="G17" s="293" t="s">
        <v>88</v>
      </c>
      <c r="H17" s="293" t="s">
        <v>89</v>
      </c>
      <c r="I17" s="293" t="s">
        <v>90</v>
      </c>
      <c r="J17" s="293" t="s">
        <v>148</v>
      </c>
      <c r="K17" s="293" t="s">
        <v>149</v>
      </c>
      <c r="L17" s="293" t="s">
        <v>161</v>
      </c>
      <c r="M17" s="274" t="s">
        <v>246</v>
      </c>
      <c r="N17" s="275" t="s">
        <v>247</v>
      </c>
    </row>
    <row r="18" spans="1:14" ht="13.5" thickBot="1">
      <c r="A18" s="277" t="s">
        <v>0</v>
      </c>
      <c r="B18" s="277">
        <v>1</v>
      </c>
      <c r="C18" s="278">
        <v>2</v>
      </c>
      <c r="D18" s="279">
        <v>3</v>
      </c>
      <c r="E18" s="279">
        <v>4</v>
      </c>
      <c r="F18" s="279">
        <v>5</v>
      </c>
      <c r="G18" s="279">
        <v>6</v>
      </c>
      <c r="H18" s="279">
        <v>7</v>
      </c>
      <c r="I18" s="279">
        <v>8</v>
      </c>
      <c r="J18" s="279">
        <v>9</v>
      </c>
      <c r="K18" s="279">
        <v>10</v>
      </c>
      <c r="L18" s="279">
        <v>11</v>
      </c>
      <c r="M18" s="279">
        <v>12</v>
      </c>
      <c r="N18" s="280">
        <v>13</v>
      </c>
    </row>
    <row r="19" spans="1:16" ht="37.5" customHeight="1">
      <c r="A19" s="281" t="s">
        <v>248</v>
      </c>
      <c r="B19" s="282">
        <v>113711000</v>
      </c>
      <c r="C19" s="283">
        <v>8606667</v>
      </c>
      <c r="D19" s="284">
        <v>8662870</v>
      </c>
      <c r="E19" s="284">
        <v>8342284</v>
      </c>
      <c r="F19" s="284">
        <v>9988998</v>
      </c>
      <c r="G19" s="284">
        <v>8359113</v>
      </c>
      <c r="H19" s="284">
        <v>8434884</v>
      </c>
      <c r="I19" s="284">
        <v>9373749</v>
      </c>
      <c r="J19" s="284">
        <v>8421462</v>
      </c>
      <c r="K19" s="284">
        <v>8500459</v>
      </c>
      <c r="L19" s="284">
        <v>8702050</v>
      </c>
      <c r="M19" s="284"/>
      <c r="N19" s="285"/>
      <c r="P19" s="286"/>
    </row>
    <row r="20" spans="1:14" ht="23.25" customHeight="1" thickBot="1">
      <c r="A20" s="287"/>
      <c r="B20" s="288"/>
      <c r="C20" s="289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1"/>
    </row>
    <row r="21" ht="12.75">
      <c r="P21" s="286"/>
    </row>
    <row r="22" ht="12.75">
      <c r="A22" s="294"/>
    </row>
  </sheetData>
  <sheetProtection/>
  <printOptions horizontalCentered="1"/>
  <pageMargins left="0" right="0" top="1.5748031496062993" bottom="0" header="0" footer="0"/>
  <pageSetup fitToHeight="1" fitToWidth="1" horizontalDpi="600" verticalDpi="600" orientation="landscape" paperSize="9" scale="4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31">
      <selection activeCell="M10" sqref="M10"/>
    </sheetView>
  </sheetViews>
  <sheetFormatPr defaultColWidth="9.140625" defaultRowHeight="12.75"/>
  <cols>
    <col min="1" max="1" width="2.421875" style="150" customWidth="1"/>
    <col min="2" max="2" width="28.7109375" style="150" customWidth="1"/>
    <col min="3" max="7" width="16.7109375" style="150" customWidth="1"/>
    <col min="8" max="10" width="17.7109375" style="150" customWidth="1"/>
    <col min="11" max="16384" width="9.140625" style="150" customWidth="1"/>
  </cols>
  <sheetData>
    <row r="1" spans="1:10" ht="18">
      <c r="A1" s="295"/>
      <c r="B1" s="296"/>
      <c r="C1" s="295"/>
      <c r="D1" s="295"/>
      <c r="E1" s="295"/>
      <c r="F1" s="295"/>
      <c r="G1" s="295"/>
      <c r="H1" s="295"/>
      <c r="I1" s="295"/>
      <c r="J1" s="295"/>
    </row>
    <row r="2" spans="1:10" ht="15.75">
      <c r="A2" s="295"/>
      <c r="B2" s="297" t="s">
        <v>251</v>
      </c>
      <c r="C2" s="298"/>
      <c r="D2" s="298"/>
      <c r="E2" s="298"/>
      <c r="F2" s="298"/>
      <c r="G2" s="298"/>
      <c r="H2" s="298"/>
      <c r="I2" s="298"/>
      <c r="J2" s="298"/>
    </row>
    <row r="3" spans="1:10" ht="15.75">
      <c r="A3" s="295"/>
      <c r="B3" s="297"/>
      <c r="C3" s="298"/>
      <c r="D3" s="298"/>
      <c r="E3" s="298"/>
      <c r="F3" s="298"/>
      <c r="G3" s="298"/>
      <c r="H3" s="298"/>
      <c r="I3" s="298"/>
      <c r="J3" s="298"/>
    </row>
    <row r="4" spans="1:10" ht="12.75">
      <c r="A4" s="295"/>
      <c r="B4" s="299"/>
      <c r="C4" s="300"/>
      <c r="D4" s="300"/>
      <c r="E4" s="300"/>
      <c r="F4" s="300"/>
      <c r="G4" s="300"/>
      <c r="H4" s="301"/>
      <c r="I4" s="301"/>
      <c r="J4" s="301"/>
    </row>
    <row r="5" spans="1:10" ht="13.5" thickBot="1">
      <c r="A5" s="295"/>
      <c r="B5" s="295"/>
      <c r="C5" s="295"/>
      <c r="D5" s="295"/>
      <c r="E5" s="295"/>
      <c r="F5" s="295"/>
      <c r="G5" s="295"/>
      <c r="H5" s="295"/>
      <c r="I5" s="295"/>
      <c r="J5" s="302" t="s">
        <v>239</v>
      </c>
    </row>
    <row r="6" spans="1:10" ht="15.75" thickBot="1">
      <c r="A6" s="295"/>
      <c r="B6" s="303" t="s">
        <v>252</v>
      </c>
      <c r="C6" s="304" t="s">
        <v>253</v>
      </c>
      <c r="D6" s="305" t="s">
        <v>254</v>
      </c>
      <c r="E6" s="305" t="s">
        <v>255</v>
      </c>
      <c r="F6" s="305" t="s">
        <v>256</v>
      </c>
      <c r="G6" s="306" t="s">
        <v>257</v>
      </c>
      <c r="H6" s="307" t="s">
        <v>258</v>
      </c>
      <c r="I6" s="307" t="s">
        <v>259</v>
      </c>
      <c r="J6" s="307" t="s">
        <v>260</v>
      </c>
    </row>
    <row r="7" spans="1:10" ht="12.75">
      <c r="A7" s="295"/>
      <c r="B7" s="308" t="s">
        <v>261</v>
      </c>
      <c r="C7" s="309">
        <v>0</v>
      </c>
      <c r="D7" s="310">
        <v>0</v>
      </c>
      <c r="E7" s="310">
        <v>0</v>
      </c>
      <c r="F7" s="310">
        <v>0</v>
      </c>
      <c r="G7" s="311">
        <v>0</v>
      </c>
      <c r="H7" s="312">
        <v>0</v>
      </c>
      <c r="I7" s="312">
        <v>0</v>
      </c>
      <c r="J7" s="312">
        <v>0</v>
      </c>
    </row>
    <row r="8" spans="1:10" ht="12.75">
      <c r="A8" s="295"/>
      <c r="B8" s="313" t="s">
        <v>262</v>
      </c>
      <c r="C8" s="314">
        <v>1175911</v>
      </c>
      <c r="D8" s="315">
        <v>19736863</v>
      </c>
      <c r="E8" s="315">
        <v>26858273</v>
      </c>
      <c r="F8" s="315">
        <v>81500</v>
      </c>
      <c r="G8" s="316">
        <v>1159120</v>
      </c>
      <c r="H8" s="317">
        <f>SUM(C8:G8)</f>
        <v>49011667</v>
      </c>
      <c r="I8" s="317">
        <v>3404000</v>
      </c>
      <c r="J8" s="317">
        <f>SUM(H8+I8)</f>
        <v>52415667</v>
      </c>
    </row>
    <row r="9" spans="1:10" ht="12.75">
      <c r="A9" s="295"/>
      <c r="B9" s="313" t="s">
        <v>263</v>
      </c>
      <c r="C9" s="314">
        <v>899603</v>
      </c>
      <c r="D9" s="315">
        <v>16473112</v>
      </c>
      <c r="E9" s="315">
        <v>22574044</v>
      </c>
      <c r="F9" s="315">
        <v>64820</v>
      </c>
      <c r="G9" s="316">
        <v>985870</v>
      </c>
      <c r="H9" s="317">
        <f>SUM(C9:G9)</f>
        <v>40997449</v>
      </c>
      <c r="I9" s="317">
        <v>2909180</v>
      </c>
      <c r="J9" s="317">
        <f>SUM(H9+I9)</f>
        <v>43906629</v>
      </c>
    </row>
    <row r="10" spans="1:10" ht="12.75">
      <c r="A10" s="295"/>
      <c r="B10" s="318" t="s">
        <v>264</v>
      </c>
      <c r="C10" s="314">
        <v>914191</v>
      </c>
      <c r="D10" s="315">
        <v>14746138</v>
      </c>
      <c r="E10" s="315">
        <v>18648972</v>
      </c>
      <c r="F10" s="315">
        <v>82146</v>
      </c>
      <c r="G10" s="316">
        <v>1584148</v>
      </c>
      <c r="H10" s="312">
        <f>SUM(C10:G10)</f>
        <v>35975595</v>
      </c>
      <c r="I10" s="319">
        <v>826576</v>
      </c>
      <c r="J10" s="312">
        <f>SUM(H10+I10)</f>
        <v>36802171</v>
      </c>
    </row>
    <row r="11" spans="1:10" ht="12.75">
      <c r="A11" s="295"/>
      <c r="B11" s="318" t="s">
        <v>265</v>
      </c>
      <c r="C11" s="320">
        <v>77.7432</v>
      </c>
      <c r="D11" s="321">
        <v>74.7137</v>
      </c>
      <c r="E11" s="321">
        <v>69.4347</v>
      </c>
      <c r="F11" s="321">
        <v>100.7927</v>
      </c>
      <c r="G11" s="322">
        <v>136.6682</v>
      </c>
      <c r="H11" s="323">
        <f>H10/H8*100</f>
        <v>73.40210444178526</v>
      </c>
      <c r="I11" s="323">
        <v>24.2825</v>
      </c>
      <c r="J11" s="323">
        <f>J10/J8*100</f>
        <v>70.21215813203331</v>
      </c>
    </row>
    <row r="12" spans="1:10" ht="12.75">
      <c r="A12" s="295"/>
      <c r="B12" s="324" t="s">
        <v>266</v>
      </c>
      <c r="C12" s="320">
        <v>101.6215</v>
      </c>
      <c r="D12" s="321">
        <v>89.5164</v>
      </c>
      <c r="E12" s="321">
        <v>82.6125</v>
      </c>
      <c r="F12" s="321">
        <v>126.7295</v>
      </c>
      <c r="G12" s="322">
        <v>160.6853</v>
      </c>
      <c r="H12" s="323">
        <f>H10/H9*100</f>
        <v>87.7508134713455</v>
      </c>
      <c r="I12" s="323">
        <v>28.4127</v>
      </c>
      <c r="J12" s="323">
        <f>J10/J9*100</f>
        <v>83.81916771610956</v>
      </c>
    </row>
    <row r="13" spans="1:10" ht="12.75">
      <c r="A13" s="295"/>
      <c r="B13" s="325" t="s">
        <v>267</v>
      </c>
      <c r="C13" s="326">
        <v>0</v>
      </c>
      <c r="D13" s="327">
        <v>0</v>
      </c>
      <c r="E13" s="327">
        <v>0</v>
      </c>
      <c r="F13" s="327">
        <v>0</v>
      </c>
      <c r="G13" s="328">
        <v>0</v>
      </c>
      <c r="H13" s="329">
        <v>0</v>
      </c>
      <c r="I13" s="329">
        <v>0</v>
      </c>
      <c r="J13" s="329">
        <v>0</v>
      </c>
    </row>
    <row r="14" spans="1:10" ht="12.75">
      <c r="A14" s="295"/>
      <c r="B14" s="313" t="s">
        <v>262</v>
      </c>
      <c r="C14" s="314">
        <v>96725</v>
      </c>
      <c r="D14" s="315">
        <v>38275</v>
      </c>
      <c r="E14" s="315">
        <v>0</v>
      </c>
      <c r="F14" s="315">
        <v>0</v>
      </c>
      <c r="G14" s="316">
        <v>0</v>
      </c>
      <c r="H14" s="317">
        <f>SUM(C14:G14)</f>
        <v>135000</v>
      </c>
      <c r="I14" s="317">
        <v>0</v>
      </c>
      <c r="J14" s="317">
        <f>SUM(H14+I14)</f>
        <v>135000</v>
      </c>
    </row>
    <row r="15" spans="1:10" ht="12.75">
      <c r="A15" s="295"/>
      <c r="B15" s="313" t="s">
        <v>263</v>
      </c>
      <c r="C15" s="314">
        <v>80600</v>
      </c>
      <c r="D15" s="315">
        <v>30576</v>
      </c>
      <c r="E15" s="315">
        <v>0</v>
      </c>
      <c r="F15" s="315">
        <v>0</v>
      </c>
      <c r="G15" s="316">
        <v>0</v>
      </c>
      <c r="H15" s="317">
        <f>SUM(C15:G15)</f>
        <v>111176</v>
      </c>
      <c r="I15" s="317">
        <v>0</v>
      </c>
      <c r="J15" s="317">
        <f>SUM(H15+I15)</f>
        <v>111176</v>
      </c>
    </row>
    <row r="16" spans="1:10" ht="12.75">
      <c r="A16" s="295"/>
      <c r="B16" s="318" t="s">
        <v>264</v>
      </c>
      <c r="C16" s="314">
        <v>69104</v>
      </c>
      <c r="D16" s="315">
        <v>52292</v>
      </c>
      <c r="E16" s="315">
        <v>0</v>
      </c>
      <c r="F16" s="315">
        <v>0</v>
      </c>
      <c r="G16" s="316">
        <v>0</v>
      </c>
      <c r="H16" s="312">
        <f>SUM(C16:G16)</f>
        <v>121396</v>
      </c>
      <c r="I16" s="312">
        <v>0</v>
      </c>
      <c r="J16" s="312">
        <f>SUM(H16+I16)</f>
        <v>121396</v>
      </c>
    </row>
    <row r="17" spans="1:10" ht="12.75">
      <c r="A17" s="295"/>
      <c r="B17" s="318" t="s">
        <v>265</v>
      </c>
      <c r="C17" s="320">
        <v>71.4435</v>
      </c>
      <c r="D17" s="321">
        <v>136.6218</v>
      </c>
      <c r="E17" s="321">
        <v>0</v>
      </c>
      <c r="F17" s="321">
        <v>0</v>
      </c>
      <c r="G17" s="322">
        <v>0</v>
      </c>
      <c r="H17" s="323">
        <f>H16/H14*100</f>
        <v>89.92296296296296</v>
      </c>
      <c r="I17" s="323">
        <v>0</v>
      </c>
      <c r="J17" s="323">
        <f>J16/J14*100</f>
        <v>89.92296296296296</v>
      </c>
    </row>
    <row r="18" spans="1:10" ht="12.75">
      <c r="A18" s="295"/>
      <c r="B18" s="324" t="s">
        <v>266</v>
      </c>
      <c r="C18" s="320">
        <v>85.7367</v>
      </c>
      <c r="D18" s="321">
        <v>171.023</v>
      </c>
      <c r="E18" s="321">
        <v>0</v>
      </c>
      <c r="F18" s="321">
        <v>0</v>
      </c>
      <c r="G18" s="322">
        <v>0</v>
      </c>
      <c r="H18" s="323">
        <f>H16/H15*100</f>
        <v>109.19263150320214</v>
      </c>
      <c r="I18" s="323">
        <v>0</v>
      </c>
      <c r="J18" s="323">
        <f>J16/J15*100</f>
        <v>109.19263150320214</v>
      </c>
    </row>
    <row r="19" spans="1:10" ht="12.75">
      <c r="A19" s="295"/>
      <c r="B19" s="325" t="s">
        <v>268</v>
      </c>
      <c r="C19" s="326">
        <v>0</v>
      </c>
      <c r="D19" s="327">
        <v>0</v>
      </c>
      <c r="E19" s="327">
        <v>0</v>
      </c>
      <c r="F19" s="327">
        <v>0</v>
      </c>
      <c r="G19" s="328">
        <v>0</v>
      </c>
      <c r="H19" s="329">
        <v>0</v>
      </c>
      <c r="I19" s="329">
        <v>0</v>
      </c>
      <c r="J19" s="329">
        <v>0</v>
      </c>
    </row>
    <row r="20" spans="1:10" ht="12.75">
      <c r="A20" s="295"/>
      <c r="B20" s="313" t="s">
        <v>262</v>
      </c>
      <c r="C20" s="314">
        <v>66981</v>
      </c>
      <c r="D20" s="315">
        <v>25954</v>
      </c>
      <c r="E20" s="315">
        <v>547</v>
      </c>
      <c r="F20" s="315">
        <v>468</v>
      </c>
      <c r="G20" s="316">
        <v>0</v>
      </c>
      <c r="H20" s="317">
        <f>SUM(C20:G20)</f>
        <v>93950</v>
      </c>
      <c r="I20" s="317">
        <v>0</v>
      </c>
      <c r="J20" s="317">
        <f>SUM(H20+I20)</f>
        <v>93950</v>
      </c>
    </row>
    <row r="21" spans="1:10" ht="12.75">
      <c r="A21" s="295"/>
      <c r="B21" s="313" t="s">
        <v>263</v>
      </c>
      <c r="C21" s="314">
        <v>53447</v>
      </c>
      <c r="D21" s="315">
        <v>19775</v>
      </c>
      <c r="E21" s="315">
        <v>300</v>
      </c>
      <c r="F21" s="315">
        <v>428</v>
      </c>
      <c r="G21" s="316">
        <v>0</v>
      </c>
      <c r="H21" s="317">
        <f>SUM(C21:G21)</f>
        <v>73950</v>
      </c>
      <c r="I21" s="317">
        <v>0</v>
      </c>
      <c r="J21" s="317">
        <f>SUM(H21+I21)</f>
        <v>73950</v>
      </c>
    </row>
    <row r="22" spans="1:10" ht="12.75">
      <c r="A22" s="295"/>
      <c r="B22" s="318" t="s">
        <v>264</v>
      </c>
      <c r="C22" s="314">
        <v>35214</v>
      </c>
      <c r="D22" s="315">
        <v>9511</v>
      </c>
      <c r="E22" s="315">
        <v>495</v>
      </c>
      <c r="F22" s="315">
        <v>0</v>
      </c>
      <c r="G22" s="316">
        <v>0</v>
      </c>
      <c r="H22" s="312">
        <f>SUM(C22:G22)</f>
        <v>45220</v>
      </c>
      <c r="I22" s="312">
        <v>0</v>
      </c>
      <c r="J22" s="312">
        <f>SUM(H22+I22)</f>
        <v>45220</v>
      </c>
    </row>
    <row r="23" spans="1:10" ht="12.75">
      <c r="A23" s="295"/>
      <c r="B23" s="318" t="s">
        <v>265</v>
      </c>
      <c r="C23" s="320">
        <v>52.5725</v>
      </c>
      <c r="D23" s="321">
        <v>36.6466</v>
      </c>
      <c r="E23" s="321">
        <v>90.4497</v>
      </c>
      <c r="F23" s="321">
        <v>0.0812</v>
      </c>
      <c r="G23" s="322">
        <v>0</v>
      </c>
      <c r="H23" s="323">
        <f>H22/H20*100</f>
        <v>48.131985098456624</v>
      </c>
      <c r="I23" s="323">
        <v>0</v>
      </c>
      <c r="J23" s="323">
        <f>J22/J20*100</f>
        <v>48.131985098456624</v>
      </c>
    </row>
    <row r="24" spans="1:10" ht="12.75">
      <c r="A24" s="295"/>
      <c r="B24" s="324" t="s">
        <v>266</v>
      </c>
      <c r="C24" s="320">
        <v>65.885</v>
      </c>
      <c r="D24" s="321">
        <v>48.0974</v>
      </c>
      <c r="E24" s="321">
        <v>164.92</v>
      </c>
      <c r="F24" s="321">
        <v>0.0888</v>
      </c>
      <c r="G24" s="322">
        <v>0</v>
      </c>
      <c r="H24" s="323">
        <f>H22/H21*100</f>
        <v>61.149425287356316</v>
      </c>
      <c r="I24" s="323">
        <v>0</v>
      </c>
      <c r="J24" s="323">
        <f>J22/J21*100</f>
        <v>61.149425287356316</v>
      </c>
    </row>
    <row r="25" spans="1:10" ht="12.75">
      <c r="A25" s="295"/>
      <c r="B25" s="325" t="s">
        <v>269</v>
      </c>
      <c r="C25" s="326">
        <v>0</v>
      </c>
      <c r="D25" s="327">
        <v>0</v>
      </c>
      <c r="E25" s="327">
        <v>0</v>
      </c>
      <c r="F25" s="327">
        <v>0</v>
      </c>
      <c r="G25" s="328">
        <v>0</v>
      </c>
      <c r="H25" s="329">
        <v>0</v>
      </c>
      <c r="I25" s="329">
        <v>0</v>
      </c>
      <c r="J25" s="329">
        <v>0</v>
      </c>
    </row>
    <row r="26" spans="1:10" ht="12.75">
      <c r="A26" s="295"/>
      <c r="B26" s="313" t="s">
        <v>262</v>
      </c>
      <c r="C26" s="314">
        <v>29937</v>
      </c>
      <c r="D26" s="315">
        <v>14790</v>
      </c>
      <c r="E26" s="315">
        <v>375</v>
      </c>
      <c r="F26" s="315">
        <v>348</v>
      </c>
      <c r="G26" s="316">
        <v>0</v>
      </c>
      <c r="H26" s="317">
        <f>SUM(C26:G26)</f>
        <v>45450</v>
      </c>
      <c r="I26" s="317">
        <v>0</v>
      </c>
      <c r="J26" s="317">
        <f>SUM(H26+I26)</f>
        <v>45450</v>
      </c>
    </row>
    <row r="27" spans="1:10" ht="12.75">
      <c r="A27" s="295"/>
      <c r="B27" s="313" t="s">
        <v>263</v>
      </c>
      <c r="C27" s="314">
        <v>23974</v>
      </c>
      <c r="D27" s="315">
        <v>11380</v>
      </c>
      <c r="E27" s="315">
        <v>200</v>
      </c>
      <c r="F27" s="315">
        <v>318</v>
      </c>
      <c r="G27" s="316">
        <v>0</v>
      </c>
      <c r="H27" s="317">
        <f>SUM(C27:G27)</f>
        <v>35872</v>
      </c>
      <c r="I27" s="317">
        <v>0</v>
      </c>
      <c r="J27" s="317">
        <f>SUM(H27+I27)</f>
        <v>35872</v>
      </c>
    </row>
    <row r="28" spans="1:10" ht="12.75">
      <c r="A28" s="295"/>
      <c r="B28" s="318" t="s">
        <v>264</v>
      </c>
      <c r="C28" s="314">
        <v>21970</v>
      </c>
      <c r="D28" s="315">
        <v>6448</v>
      </c>
      <c r="E28" s="315">
        <v>314</v>
      </c>
      <c r="F28" s="315">
        <v>217</v>
      </c>
      <c r="G28" s="316">
        <v>0</v>
      </c>
      <c r="H28" s="312">
        <f>SUM(C28:G28)</f>
        <v>28949</v>
      </c>
      <c r="I28" s="312">
        <v>0</v>
      </c>
      <c r="J28" s="312">
        <f>SUM(H28+I28)</f>
        <v>28949</v>
      </c>
    </row>
    <row r="29" spans="1:10" ht="12.75">
      <c r="A29" s="295"/>
      <c r="B29" s="318" t="s">
        <v>265</v>
      </c>
      <c r="C29" s="320">
        <v>73.3891</v>
      </c>
      <c r="D29" s="321">
        <v>43.5953</v>
      </c>
      <c r="E29" s="321">
        <v>83.7147</v>
      </c>
      <c r="F29" s="321">
        <v>62.2385</v>
      </c>
      <c r="G29" s="322">
        <v>0</v>
      </c>
      <c r="H29" s="323">
        <f>H28/H26*100</f>
        <v>63.69416941694169</v>
      </c>
      <c r="I29" s="323">
        <v>0</v>
      </c>
      <c r="J29" s="323">
        <f>J28/J26*100</f>
        <v>63.69416941694169</v>
      </c>
    </row>
    <row r="30" spans="1:10" ht="12.75">
      <c r="A30" s="295"/>
      <c r="B30" s="324" t="s">
        <v>266</v>
      </c>
      <c r="C30" s="320">
        <v>91.6429</v>
      </c>
      <c r="D30" s="321">
        <v>56.6585</v>
      </c>
      <c r="E30" s="321">
        <v>156.965</v>
      </c>
      <c r="F30" s="321">
        <v>68.1101</v>
      </c>
      <c r="G30" s="322">
        <v>0</v>
      </c>
      <c r="H30" s="323">
        <f>H28/H27*100</f>
        <v>80.70082515611061</v>
      </c>
      <c r="I30" s="323">
        <v>0</v>
      </c>
      <c r="J30" s="323">
        <f>J28/J27*100</f>
        <v>80.70082515611061</v>
      </c>
    </row>
    <row r="31" spans="1:10" ht="12.75">
      <c r="A31" s="295"/>
      <c r="B31" s="325" t="s">
        <v>270</v>
      </c>
      <c r="C31" s="326">
        <v>0</v>
      </c>
      <c r="D31" s="327">
        <v>0</v>
      </c>
      <c r="E31" s="327">
        <v>0</v>
      </c>
      <c r="F31" s="327">
        <v>0</v>
      </c>
      <c r="G31" s="328">
        <v>0</v>
      </c>
      <c r="H31" s="329">
        <v>0</v>
      </c>
      <c r="I31" s="329">
        <v>0</v>
      </c>
      <c r="J31" s="329">
        <v>0</v>
      </c>
    </row>
    <row r="32" spans="1:10" ht="12.75">
      <c r="A32" s="295"/>
      <c r="B32" s="313" t="s">
        <v>262</v>
      </c>
      <c r="C32" s="314">
        <v>0</v>
      </c>
      <c r="D32" s="315">
        <v>2000</v>
      </c>
      <c r="E32" s="315">
        <v>101400</v>
      </c>
      <c r="F32" s="315">
        <v>0</v>
      </c>
      <c r="G32" s="316">
        <v>0</v>
      </c>
      <c r="H32" s="317">
        <f>SUM(C32:G32)</f>
        <v>103400</v>
      </c>
      <c r="I32" s="317">
        <v>0</v>
      </c>
      <c r="J32" s="317">
        <f>SUM(H32+I32)</f>
        <v>103400</v>
      </c>
    </row>
    <row r="33" spans="1:10" ht="12.75">
      <c r="A33" s="295"/>
      <c r="B33" s="313" t="s">
        <v>263</v>
      </c>
      <c r="C33" s="314">
        <v>0</v>
      </c>
      <c r="D33" s="315">
        <v>1600</v>
      </c>
      <c r="E33" s="315">
        <v>76049</v>
      </c>
      <c r="F33" s="315">
        <v>0</v>
      </c>
      <c r="G33" s="316">
        <v>0</v>
      </c>
      <c r="H33" s="317">
        <f>SUM(C33:G33)</f>
        <v>77649</v>
      </c>
      <c r="I33" s="317">
        <v>0</v>
      </c>
      <c r="J33" s="317">
        <f>SUM(H33+I33)</f>
        <v>77649</v>
      </c>
    </row>
    <row r="34" spans="1:10" ht="12.75">
      <c r="A34" s="295"/>
      <c r="B34" s="318" t="s">
        <v>264</v>
      </c>
      <c r="C34" s="314">
        <v>0</v>
      </c>
      <c r="D34" s="315">
        <v>917</v>
      </c>
      <c r="E34" s="315">
        <v>73357</v>
      </c>
      <c r="F34" s="315">
        <v>0</v>
      </c>
      <c r="G34" s="316">
        <v>0</v>
      </c>
      <c r="H34" s="312">
        <f>SUM(C34:G34)</f>
        <v>74274</v>
      </c>
      <c r="I34" s="312">
        <v>0</v>
      </c>
      <c r="J34" s="312">
        <f>SUM(H34+I34)</f>
        <v>74274</v>
      </c>
    </row>
    <row r="35" spans="1:10" ht="12.75">
      <c r="A35" s="295"/>
      <c r="B35" s="318" t="s">
        <v>265</v>
      </c>
      <c r="C35" s="320">
        <v>0</v>
      </c>
      <c r="D35" s="321">
        <v>45.853</v>
      </c>
      <c r="E35" s="321">
        <v>72.3444</v>
      </c>
      <c r="F35" s="321">
        <v>0</v>
      </c>
      <c r="G35" s="322">
        <v>0</v>
      </c>
      <c r="H35" s="323">
        <f>H34/H32*100</f>
        <v>71.83172147001933</v>
      </c>
      <c r="I35" s="323">
        <v>0</v>
      </c>
      <c r="J35" s="323">
        <f>J34/J32*100</f>
        <v>71.83172147001933</v>
      </c>
    </row>
    <row r="36" spans="1:10" ht="13.5" thickBot="1">
      <c r="A36" s="295"/>
      <c r="B36" s="330" t="s">
        <v>266</v>
      </c>
      <c r="C36" s="331">
        <v>0</v>
      </c>
      <c r="D36" s="332">
        <v>57.3163</v>
      </c>
      <c r="E36" s="332">
        <v>96.4605</v>
      </c>
      <c r="F36" s="332">
        <v>0</v>
      </c>
      <c r="G36" s="333">
        <v>0</v>
      </c>
      <c r="H36" s="323">
        <f>H34/H33*100</f>
        <v>95.65351775296527</v>
      </c>
      <c r="I36" s="323">
        <v>0</v>
      </c>
      <c r="J36" s="323">
        <f>J34/J33*100</f>
        <v>95.65351775296527</v>
      </c>
    </row>
    <row r="37" spans="1:10" ht="12.75">
      <c r="A37" s="295"/>
      <c r="B37" s="334" t="s">
        <v>271</v>
      </c>
      <c r="C37" s="335">
        <v>0</v>
      </c>
      <c r="D37" s="336">
        <v>0</v>
      </c>
      <c r="E37" s="336">
        <v>0</v>
      </c>
      <c r="F37" s="336">
        <v>0</v>
      </c>
      <c r="G37" s="337">
        <v>0</v>
      </c>
      <c r="H37" s="338">
        <v>0</v>
      </c>
      <c r="I37" s="339">
        <v>0</v>
      </c>
      <c r="J37" s="339">
        <v>0</v>
      </c>
    </row>
    <row r="38" spans="1:10" ht="12.75">
      <c r="A38" s="295"/>
      <c r="B38" s="313" t="s">
        <v>262</v>
      </c>
      <c r="C38" s="314">
        <f aca="true" t="shared" si="0" ref="C38:J39">SUM(C8+C14+C20+C26+C32)</f>
        <v>1369554</v>
      </c>
      <c r="D38" s="315">
        <f t="shared" si="0"/>
        <v>19817882</v>
      </c>
      <c r="E38" s="315">
        <f t="shared" si="0"/>
        <v>26960595</v>
      </c>
      <c r="F38" s="315">
        <f t="shared" si="0"/>
        <v>82316</v>
      </c>
      <c r="G38" s="316">
        <f t="shared" si="0"/>
        <v>1159120</v>
      </c>
      <c r="H38" s="340">
        <f t="shared" si="0"/>
        <v>49389467</v>
      </c>
      <c r="I38" s="316">
        <f t="shared" si="0"/>
        <v>3404000</v>
      </c>
      <c r="J38" s="317">
        <f t="shared" si="0"/>
        <v>52793467</v>
      </c>
    </row>
    <row r="39" spans="1:10" ht="12.75">
      <c r="A39" s="295"/>
      <c r="B39" s="313" t="s">
        <v>263</v>
      </c>
      <c r="C39" s="314">
        <f t="shared" si="0"/>
        <v>1057624</v>
      </c>
      <c r="D39" s="315">
        <f t="shared" si="0"/>
        <v>16536443</v>
      </c>
      <c r="E39" s="315">
        <f t="shared" si="0"/>
        <v>22650593</v>
      </c>
      <c r="F39" s="315">
        <f t="shared" si="0"/>
        <v>65566</v>
      </c>
      <c r="G39" s="316">
        <f t="shared" si="0"/>
        <v>985870</v>
      </c>
      <c r="H39" s="340">
        <f t="shared" si="0"/>
        <v>41296096</v>
      </c>
      <c r="I39" s="316">
        <f t="shared" si="0"/>
        <v>2909180</v>
      </c>
      <c r="J39" s="317">
        <f t="shared" si="0"/>
        <v>44205276</v>
      </c>
    </row>
    <row r="40" spans="1:10" ht="12.75">
      <c r="A40" s="295"/>
      <c r="B40" s="334" t="s">
        <v>264</v>
      </c>
      <c r="C40" s="309">
        <f aca="true" t="shared" si="1" ref="C40:I40">SUM(C10+C16+C22+C28+C34)</f>
        <v>1040479</v>
      </c>
      <c r="D40" s="310">
        <f t="shared" si="1"/>
        <v>14815306</v>
      </c>
      <c r="E40" s="310">
        <f t="shared" si="1"/>
        <v>18723138</v>
      </c>
      <c r="F40" s="310">
        <f t="shared" si="1"/>
        <v>82363</v>
      </c>
      <c r="G40" s="311">
        <f t="shared" si="1"/>
        <v>1584148</v>
      </c>
      <c r="H40" s="341">
        <f t="shared" si="1"/>
        <v>36245434</v>
      </c>
      <c r="I40" s="309">
        <f t="shared" si="1"/>
        <v>826576</v>
      </c>
      <c r="J40" s="312">
        <f>SUM(H40:I40)</f>
        <v>37072010</v>
      </c>
    </row>
    <row r="41" spans="1:10" ht="12.75">
      <c r="A41" s="295"/>
      <c r="B41" s="318" t="s">
        <v>265</v>
      </c>
      <c r="C41" s="320">
        <f aca="true" t="shared" si="2" ref="C41:J41">C40/C38*100</f>
        <v>75.97210478739794</v>
      </c>
      <c r="D41" s="321">
        <f t="shared" si="2"/>
        <v>74.75726215344304</v>
      </c>
      <c r="E41" s="321">
        <f t="shared" si="2"/>
        <v>69.44630858480683</v>
      </c>
      <c r="F41" s="321">
        <f t="shared" si="2"/>
        <v>100.05709704067255</v>
      </c>
      <c r="G41" s="322">
        <f t="shared" si="2"/>
        <v>136.668162053972</v>
      </c>
      <c r="H41" s="342">
        <f t="shared" si="2"/>
        <v>73.38697135565363</v>
      </c>
      <c r="I41" s="320">
        <f t="shared" si="2"/>
        <v>24.282491186839014</v>
      </c>
      <c r="J41" s="323">
        <f t="shared" si="2"/>
        <v>70.22082864912055</v>
      </c>
    </row>
    <row r="42" spans="1:10" ht="13.5" thickBot="1">
      <c r="A42" s="295"/>
      <c r="B42" s="330" t="s">
        <v>266</v>
      </c>
      <c r="C42" s="331">
        <f aca="true" t="shared" si="3" ref="C42:J42">C40/C39*100</f>
        <v>98.37891348910388</v>
      </c>
      <c r="D42" s="332">
        <f t="shared" si="3"/>
        <v>89.5918547900537</v>
      </c>
      <c r="E42" s="332">
        <f t="shared" si="3"/>
        <v>82.66069678617244</v>
      </c>
      <c r="F42" s="332">
        <f t="shared" si="3"/>
        <v>125.61846078760333</v>
      </c>
      <c r="G42" s="333">
        <f t="shared" si="3"/>
        <v>160.68528304948927</v>
      </c>
      <c r="H42" s="343">
        <f t="shared" si="3"/>
        <v>87.76963807910559</v>
      </c>
      <c r="I42" s="331">
        <f t="shared" si="3"/>
        <v>28.412679861679237</v>
      </c>
      <c r="J42" s="344">
        <f t="shared" si="3"/>
        <v>83.86331532009889</v>
      </c>
    </row>
    <row r="43" spans="1:10" ht="12.75">
      <c r="A43" s="295"/>
      <c r="B43" s="334" t="s">
        <v>272</v>
      </c>
      <c r="C43" s="335">
        <v>0</v>
      </c>
      <c r="D43" s="336">
        <v>0</v>
      </c>
      <c r="E43" s="336">
        <v>0</v>
      </c>
      <c r="F43" s="336">
        <v>0</v>
      </c>
      <c r="G43" s="337">
        <v>0</v>
      </c>
      <c r="H43" s="340">
        <v>0</v>
      </c>
      <c r="I43" s="317">
        <v>0</v>
      </c>
      <c r="J43" s="317">
        <v>0</v>
      </c>
    </row>
    <row r="44" spans="1:10" ht="12.75">
      <c r="A44" s="295"/>
      <c r="B44" s="313" t="s">
        <v>262</v>
      </c>
      <c r="C44" s="314">
        <v>2271598</v>
      </c>
      <c r="D44" s="315">
        <v>7069015</v>
      </c>
      <c r="E44" s="315">
        <v>49602114</v>
      </c>
      <c r="F44" s="315">
        <v>290148</v>
      </c>
      <c r="G44" s="316">
        <v>1684658</v>
      </c>
      <c r="H44" s="340">
        <f>SUM(C44:G44)</f>
        <v>60917533</v>
      </c>
      <c r="I44" s="317">
        <v>0</v>
      </c>
      <c r="J44" s="317">
        <f>SUM(H44:I44)</f>
        <v>60917533</v>
      </c>
    </row>
    <row r="45" spans="1:10" ht="12.75">
      <c r="A45" s="295"/>
      <c r="B45" s="313" t="s">
        <v>263</v>
      </c>
      <c r="C45" s="314">
        <v>1851077</v>
      </c>
      <c r="D45" s="315">
        <v>6036767</v>
      </c>
      <c r="E45" s="315">
        <v>41146900</v>
      </c>
      <c r="F45" s="315">
        <v>246185</v>
      </c>
      <c r="G45" s="316">
        <v>1369353</v>
      </c>
      <c r="H45" s="340">
        <f>SUM(C45:G45)</f>
        <v>50650282</v>
      </c>
      <c r="I45" s="317">
        <v>0</v>
      </c>
      <c r="J45" s="317">
        <f>SUM(H45:I45)</f>
        <v>50650282</v>
      </c>
    </row>
    <row r="46" spans="1:10" ht="12.75">
      <c r="A46" s="295"/>
      <c r="B46" s="334" t="s">
        <v>264</v>
      </c>
      <c r="C46" s="309">
        <v>1774441</v>
      </c>
      <c r="D46" s="310">
        <v>6015398</v>
      </c>
      <c r="E46" s="310">
        <v>41784394</v>
      </c>
      <c r="F46" s="310">
        <v>201334</v>
      </c>
      <c r="G46" s="311">
        <v>544959</v>
      </c>
      <c r="H46" s="345">
        <f>SUM(C46:G46)</f>
        <v>50320526</v>
      </c>
      <c r="I46" s="312">
        <v>0</v>
      </c>
      <c r="J46" s="312">
        <f>SUM(H46:I46)</f>
        <v>50320526</v>
      </c>
    </row>
    <row r="47" spans="1:10" ht="12.75">
      <c r="A47" s="295"/>
      <c r="B47" s="318" t="s">
        <v>265</v>
      </c>
      <c r="C47" s="320">
        <v>78.1142</v>
      </c>
      <c r="D47" s="321">
        <v>85.0953</v>
      </c>
      <c r="E47" s="321">
        <v>84.2391</v>
      </c>
      <c r="F47" s="321">
        <v>69.3903</v>
      </c>
      <c r="G47" s="322">
        <v>32.3483</v>
      </c>
      <c r="H47" s="342">
        <f>H46/H44*100</f>
        <v>82.60433987042778</v>
      </c>
      <c r="I47" s="320"/>
      <c r="J47" s="323">
        <f>J46/J44*100</f>
        <v>82.60433987042778</v>
      </c>
    </row>
    <row r="48" spans="1:10" ht="13.5" thickBot="1">
      <c r="A48" s="295"/>
      <c r="B48" s="330" t="s">
        <v>266</v>
      </c>
      <c r="C48" s="331">
        <v>95.8599</v>
      </c>
      <c r="D48" s="332">
        <v>99.646</v>
      </c>
      <c r="E48" s="332">
        <v>101.5493</v>
      </c>
      <c r="F48" s="332">
        <v>81.7818</v>
      </c>
      <c r="G48" s="333">
        <v>39.7968</v>
      </c>
      <c r="H48" s="343">
        <f>H46/H45*100</f>
        <v>99.34895525359563</v>
      </c>
      <c r="I48" s="331"/>
      <c r="J48" s="344">
        <f>J46/J45*100</f>
        <v>99.34895525359563</v>
      </c>
    </row>
    <row r="49" spans="1:10" ht="12.75">
      <c r="A49" s="295"/>
      <c r="B49" s="334" t="s">
        <v>273</v>
      </c>
      <c r="C49" s="335">
        <v>0</v>
      </c>
      <c r="D49" s="336">
        <v>0</v>
      </c>
      <c r="E49" s="336">
        <v>0</v>
      </c>
      <c r="F49" s="336">
        <v>0</v>
      </c>
      <c r="G49" s="337">
        <v>0</v>
      </c>
      <c r="H49" s="340">
        <v>0</v>
      </c>
      <c r="I49" s="317">
        <v>0</v>
      </c>
      <c r="J49" s="339">
        <v>0</v>
      </c>
    </row>
    <row r="50" spans="1:10" ht="12.75">
      <c r="A50" s="295"/>
      <c r="B50" s="313" t="s">
        <v>262</v>
      </c>
      <c r="C50" s="314">
        <f aca="true" t="shared" si="4" ref="C50:G52">SUM(C38+C44)</f>
        <v>3641152</v>
      </c>
      <c r="D50" s="315">
        <f t="shared" si="4"/>
        <v>26886897</v>
      </c>
      <c r="E50" s="315">
        <f t="shared" si="4"/>
        <v>76562709</v>
      </c>
      <c r="F50" s="315">
        <f t="shared" si="4"/>
        <v>372464</v>
      </c>
      <c r="G50" s="316">
        <f t="shared" si="4"/>
        <v>2843778</v>
      </c>
      <c r="H50" s="340">
        <f>SUM(C50:G50)</f>
        <v>110307000</v>
      </c>
      <c r="I50" s="317">
        <f>I38+I44</f>
        <v>3404000</v>
      </c>
      <c r="J50" s="317">
        <f>SUM(H50:I50)</f>
        <v>113711000</v>
      </c>
    </row>
    <row r="51" spans="1:10" ht="12.75">
      <c r="A51" s="295"/>
      <c r="B51" s="313" t="s">
        <v>263</v>
      </c>
      <c r="C51" s="314">
        <f t="shared" si="4"/>
        <v>2908701</v>
      </c>
      <c r="D51" s="315">
        <f t="shared" si="4"/>
        <v>22573210</v>
      </c>
      <c r="E51" s="315">
        <f t="shared" si="4"/>
        <v>63797493</v>
      </c>
      <c r="F51" s="315">
        <f t="shared" si="4"/>
        <v>311751</v>
      </c>
      <c r="G51" s="316">
        <f t="shared" si="4"/>
        <v>2355223</v>
      </c>
      <c r="H51" s="340">
        <f>SUM(C51:G51)</f>
        <v>91946378</v>
      </c>
      <c r="I51" s="317">
        <f>I39+I45</f>
        <v>2909180</v>
      </c>
      <c r="J51" s="317">
        <f>SUM(H51:I51)</f>
        <v>94855558</v>
      </c>
    </row>
    <row r="52" spans="1:10" ht="12.75">
      <c r="A52" s="295"/>
      <c r="B52" s="334" t="s">
        <v>264</v>
      </c>
      <c r="C52" s="309">
        <f t="shared" si="4"/>
        <v>2814920</v>
      </c>
      <c r="D52" s="310">
        <f t="shared" si="4"/>
        <v>20830704</v>
      </c>
      <c r="E52" s="310">
        <f t="shared" si="4"/>
        <v>60507532</v>
      </c>
      <c r="F52" s="310">
        <f t="shared" si="4"/>
        <v>283697</v>
      </c>
      <c r="G52" s="311">
        <f t="shared" si="4"/>
        <v>2129107</v>
      </c>
      <c r="H52" s="345">
        <f>SUM(C52:G52)</f>
        <v>86565960</v>
      </c>
      <c r="I52" s="312">
        <f>I40+I46</f>
        <v>826576</v>
      </c>
      <c r="J52" s="312">
        <f>SUM(H52:I52)</f>
        <v>87392536</v>
      </c>
    </row>
    <row r="53" spans="1:10" ht="12.75">
      <c r="A53" s="295"/>
      <c r="B53" s="318" t="s">
        <v>265</v>
      </c>
      <c r="C53" s="320">
        <f aca="true" t="shared" si="5" ref="C53:J53">C52/C50*100</f>
        <v>77.30850016698012</v>
      </c>
      <c r="D53" s="321">
        <f t="shared" si="5"/>
        <v>77.4752995855193</v>
      </c>
      <c r="E53" s="321">
        <f t="shared" si="5"/>
        <v>79.03003014169731</v>
      </c>
      <c r="F53" s="321">
        <f t="shared" si="5"/>
        <v>76.16762962326561</v>
      </c>
      <c r="G53" s="322">
        <f t="shared" si="5"/>
        <v>74.86895953200286</v>
      </c>
      <c r="H53" s="342">
        <f t="shared" si="5"/>
        <v>78.4773042508635</v>
      </c>
      <c r="I53" s="320">
        <f t="shared" si="5"/>
        <v>24.282491186839014</v>
      </c>
      <c r="J53" s="323">
        <f t="shared" si="5"/>
        <v>76.85495334664193</v>
      </c>
    </row>
    <row r="54" spans="1:10" ht="13.5" thickBot="1">
      <c r="A54" s="295"/>
      <c r="B54" s="330" t="s">
        <v>266</v>
      </c>
      <c r="C54" s="331">
        <f aca="true" t="shared" si="6" ref="C54:J54">C52/C51*100</f>
        <v>96.77584598760752</v>
      </c>
      <c r="D54" s="332">
        <f t="shared" si="6"/>
        <v>92.28064595155054</v>
      </c>
      <c r="E54" s="332">
        <f t="shared" si="6"/>
        <v>94.8431186786603</v>
      </c>
      <c r="F54" s="332">
        <f t="shared" si="6"/>
        <v>91.00115156005914</v>
      </c>
      <c r="G54" s="333">
        <f t="shared" si="6"/>
        <v>90.39938044083299</v>
      </c>
      <c r="H54" s="343">
        <f t="shared" si="6"/>
        <v>94.14830891979236</v>
      </c>
      <c r="I54" s="331">
        <f t="shared" si="6"/>
        <v>28.412679861679237</v>
      </c>
      <c r="J54" s="344">
        <f t="shared" si="6"/>
        <v>92.13222487184146</v>
      </c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6"/>
  <sheetViews>
    <sheetView tabSelected="1" zoomScale="75" zoomScaleNormal="75" zoomScalePageLayoutView="0" workbookViewId="0" topLeftCell="A1">
      <selection activeCell="M10" sqref="M10"/>
    </sheetView>
  </sheetViews>
  <sheetFormatPr defaultColWidth="9.140625" defaultRowHeight="12.75"/>
  <cols>
    <col min="1" max="1" width="24.00390625" style="259" customWidth="1"/>
    <col min="2" max="2" width="19.28125" style="259" customWidth="1"/>
    <col min="3" max="3" width="21.7109375" style="259" customWidth="1"/>
    <col min="4" max="4" width="17.28125" style="259" customWidth="1"/>
    <col min="5" max="5" width="20.7109375" style="259" customWidth="1"/>
    <col min="6" max="6" width="19.57421875" style="259" customWidth="1"/>
    <col min="7" max="7" width="22.28125" style="259" customWidth="1"/>
    <col min="8" max="8" width="21.28125" style="259" customWidth="1"/>
    <col min="9" max="16384" width="9.140625" style="259" customWidth="1"/>
  </cols>
  <sheetData>
    <row r="4" spans="1:8" ht="20.25">
      <c r="A4" s="256" t="s">
        <v>274</v>
      </c>
      <c r="B4" s="257"/>
      <c r="C4" s="257"/>
      <c r="D4" s="257"/>
      <c r="E4" s="257"/>
      <c r="F4" s="257"/>
      <c r="G4" s="257"/>
      <c r="H4" s="257"/>
    </row>
    <row r="7" spans="3:8" ht="15.75" thickBot="1">
      <c r="C7" s="294"/>
      <c r="D7" s="346"/>
      <c r="E7" s="294"/>
      <c r="F7" s="294"/>
      <c r="G7" s="294"/>
      <c r="H7" s="261" t="s">
        <v>275</v>
      </c>
    </row>
    <row r="8" spans="1:8" ht="37.5" customHeight="1">
      <c r="A8" s="263" t="s">
        <v>276</v>
      </c>
      <c r="B8" s="263" t="s">
        <v>277</v>
      </c>
      <c r="C8" s="347" t="s">
        <v>278</v>
      </c>
      <c r="D8" s="347" t="s">
        <v>279</v>
      </c>
      <c r="E8" s="263" t="s">
        <v>195</v>
      </c>
      <c r="F8" s="347" t="s">
        <v>280</v>
      </c>
      <c r="G8" s="263" t="s">
        <v>280</v>
      </c>
      <c r="H8" s="263" t="s">
        <v>281</v>
      </c>
    </row>
    <row r="9" spans="1:8" ht="36.75" customHeight="1">
      <c r="A9" s="268"/>
      <c r="B9" s="348" t="s">
        <v>282</v>
      </c>
      <c r="C9" s="348" t="s">
        <v>283</v>
      </c>
      <c r="D9" s="348" t="s">
        <v>284</v>
      </c>
      <c r="E9" s="348" t="s">
        <v>285</v>
      </c>
      <c r="F9" s="348" t="s">
        <v>286</v>
      </c>
      <c r="G9" s="348" t="s">
        <v>287</v>
      </c>
      <c r="H9" s="349" t="s">
        <v>288</v>
      </c>
    </row>
    <row r="10" spans="1:8" ht="36.75" customHeight="1" thickBot="1">
      <c r="A10" s="268"/>
      <c r="B10" s="348" t="s">
        <v>289</v>
      </c>
      <c r="C10" s="348" t="s">
        <v>290</v>
      </c>
      <c r="D10" s="349"/>
      <c r="E10" s="348">
        <v>2012</v>
      </c>
      <c r="F10" s="349"/>
      <c r="G10" s="348" t="s">
        <v>291</v>
      </c>
      <c r="H10" s="349"/>
    </row>
    <row r="11" spans="1:8" ht="13.5" thickBot="1">
      <c r="A11" s="277" t="s">
        <v>0</v>
      </c>
      <c r="B11" s="277">
        <v>1</v>
      </c>
      <c r="C11" s="277">
        <v>2</v>
      </c>
      <c r="D11" s="277">
        <v>3</v>
      </c>
      <c r="E11" s="277">
        <v>4</v>
      </c>
      <c r="F11" s="277">
        <v>5</v>
      </c>
      <c r="G11" s="277">
        <v>6</v>
      </c>
      <c r="H11" s="277">
        <v>7</v>
      </c>
    </row>
    <row r="12" spans="1:8" ht="51.75" customHeight="1">
      <c r="A12" s="350" t="s">
        <v>248</v>
      </c>
      <c r="B12" s="282">
        <v>113711000</v>
      </c>
      <c r="C12" s="351">
        <v>1155237</v>
      </c>
      <c r="D12" s="351">
        <v>7351508</v>
      </c>
      <c r="E12" s="351">
        <v>80155928</v>
      </c>
      <c r="F12" s="351">
        <v>87507436</v>
      </c>
      <c r="G12" s="352">
        <v>88662673</v>
      </c>
      <c r="H12" s="351">
        <f>SUM(B12-G12)</f>
        <v>25048327</v>
      </c>
    </row>
    <row r="13" spans="1:8" ht="36" customHeight="1" thickBot="1">
      <c r="A13" s="287"/>
      <c r="B13" s="288"/>
      <c r="C13" s="288"/>
      <c r="D13" s="288"/>
      <c r="E13" s="288"/>
      <c r="F13" s="288"/>
      <c r="G13" s="353"/>
      <c r="H13" s="288"/>
    </row>
    <row r="15" spans="6:8" ht="12.75">
      <c r="F15" s="286"/>
      <c r="G15" s="286"/>
      <c r="H15" s="286"/>
    </row>
    <row r="16" spans="7:8" ht="12.75">
      <c r="G16" s="286"/>
      <c r="H16" s="286"/>
    </row>
  </sheetData>
  <sheetProtection/>
  <printOptions horizontalCentered="1"/>
  <pageMargins left="0" right="0" top="1.5748031496062993" bottom="0" header="0" footer="0"/>
  <pageSetup fitToHeight="1" fitToWidth="1" horizontalDpi="600" verticalDpi="6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7"/>
  <sheetViews>
    <sheetView tabSelected="1" zoomScale="75" zoomScaleNormal="75" zoomScalePageLayoutView="0" workbookViewId="0" topLeftCell="D1">
      <selection activeCell="M10" sqref="M10"/>
    </sheetView>
  </sheetViews>
  <sheetFormatPr defaultColWidth="9.140625" defaultRowHeight="12.75"/>
  <cols>
    <col min="1" max="1" width="15.8515625" style="354" customWidth="1"/>
    <col min="2" max="3" width="10.57421875" style="354" customWidth="1"/>
    <col min="4" max="4" width="9.8515625" style="354" customWidth="1"/>
    <col min="5" max="5" width="9.28125" style="354" customWidth="1"/>
    <col min="6" max="6" width="73.7109375" style="354" customWidth="1"/>
    <col min="7" max="7" width="22.7109375" style="354" customWidth="1"/>
    <col min="8" max="9" width="22.00390625" style="354" customWidth="1"/>
    <col min="10" max="10" width="22.7109375" style="354" customWidth="1"/>
    <col min="11" max="11" width="14.00390625" style="354" customWidth="1"/>
    <col min="12" max="12" width="13.8515625" style="354" customWidth="1"/>
    <col min="13" max="16384" width="9.140625" style="354" customWidth="1"/>
  </cols>
  <sheetData>
    <row r="1" spans="7:11" ht="15">
      <c r="G1" s="355"/>
      <c r="H1" s="355"/>
      <c r="I1" s="355"/>
      <c r="K1" s="355"/>
    </row>
    <row r="3" spans="1:11" ht="23.25">
      <c r="A3" s="356" t="s">
        <v>292</v>
      </c>
      <c r="B3" s="357"/>
      <c r="C3" s="357"/>
      <c r="D3" s="357"/>
      <c r="E3" s="357"/>
      <c r="F3" s="357"/>
      <c r="G3" s="357"/>
      <c r="H3" s="357"/>
      <c r="I3" s="357"/>
      <c r="J3" s="358"/>
      <c r="K3" s="358"/>
    </row>
    <row r="4" spans="1:10" ht="24.75" customHeight="1">
      <c r="A4" s="356" t="s">
        <v>293</v>
      </c>
      <c r="B4" s="356"/>
      <c r="C4" s="356"/>
      <c r="D4" s="356"/>
      <c r="E4" s="359"/>
      <c r="F4" s="359"/>
      <c r="G4" s="358"/>
      <c r="H4" s="358"/>
      <c r="I4" s="358"/>
      <c r="J4" s="358"/>
    </row>
    <row r="5" spans="2:12" ht="15.75" thickBot="1">
      <c r="B5" s="360"/>
      <c r="C5" s="360"/>
      <c r="G5" s="361"/>
      <c r="H5" s="361"/>
      <c r="I5" s="361"/>
      <c r="J5" s="355"/>
      <c r="K5" s="362"/>
      <c r="L5" s="362" t="s">
        <v>239</v>
      </c>
    </row>
    <row r="6" spans="1:12" ht="24" customHeight="1">
      <c r="A6" s="363" t="s">
        <v>294</v>
      </c>
      <c r="B6" s="364" t="s">
        <v>295</v>
      </c>
      <c r="C6" s="365"/>
      <c r="D6" s="365"/>
      <c r="E6" s="366"/>
      <c r="F6" s="367" t="s">
        <v>296</v>
      </c>
      <c r="G6" s="367" t="s">
        <v>277</v>
      </c>
      <c r="H6" s="367" t="s">
        <v>297</v>
      </c>
      <c r="I6" s="367" t="s">
        <v>280</v>
      </c>
      <c r="J6" s="367" t="s">
        <v>280</v>
      </c>
      <c r="K6" s="367" t="s">
        <v>298</v>
      </c>
      <c r="L6" s="367" t="s">
        <v>298</v>
      </c>
    </row>
    <row r="7" spans="1:12" ht="17.25" customHeight="1">
      <c r="A7" s="368" t="s">
        <v>299</v>
      </c>
      <c r="B7" s="369" t="s">
        <v>300</v>
      </c>
      <c r="C7" s="370" t="s">
        <v>301</v>
      </c>
      <c r="D7" s="371" t="s">
        <v>302</v>
      </c>
      <c r="E7" s="372" t="s">
        <v>303</v>
      </c>
      <c r="F7" s="373"/>
      <c r="G7" s="374" t="s">
        <v>282</v>
      </c>
      <c r="H7" s="374" t="s">
        <v>304</v>
      </c>
      <c r="I7" s="374" t="s">
        <v>305</v>
      </c>
      <c r="J7" s="374" t="s">
        <v>306</v>
      </c>
      <c r="K7" s="374" t="s">
        <v>307</v>
      </c>
      <c r="L7" s="374" t="s">
        <v>307</v>
      </c>
    </row>
    <row r="8" spans="1:12" ht="15">
      <c r="A8" s="375" t="s">
        <v>308</v>
      </c>
      <c r="B8" s="376" t="s">
        <v>309</v>
      </c>
      <c r="C8" s="370"/>
      <c r="D8" s="370"/>
      <c r="E8" s="377" t="s">
        <v>310</v>
      </c>
      <c r="F8" s="378"/>
      <c r="G8" s="374" t="s">
        <v>289</v>
      </c>
      <c r="H8" s="374" t="s">
        <v>311</v>
      </c>
      <c r="I8" s="379" t="s">
        <v>312</v>
      </c>
      <c r="J8" s="379" t="s">
        <v>313</v>
      </c>
      <c r="K8" s="380" t="s">
        <v>314</v>
      </c>
      <c r="L8" s="380" t="s">
        <v>315</v>
      </c>
    </row>
    <row r="9" spans="1:12" ht="15.75" thickBot="1">
      <c r="A9" s="375" t="s">
        <v>316</v>
      </c>
      <c r="B9" s="381"/>
      <c r="C9" s="382"/>
      <c r="D9" s="382"/>
      <c r="E9" s="383"/>
      <c r="F9" s="384"/>
      <c r="G9" s="379"/>
      <c r="H9" s="385"/>
      <c r="I9" s="386"/>
      <c r="J9" s="387" t="s">
        <v>312</v>
      </c>
      <c r="K9" s="388"/>
      <c r="L9" s="388"/>
    </row>
    <row r="10" spans="1:12" ht="15" thickBot="1">
      <c r="A10" s="389" t="s">
        <v>0</v>
      </c>
      <c r="B10" s="390" t="s">
        <v>317</v>
      </c>
      <c r="C10" s="391" t="s">
        <v>318</v>
      </c>
      <c r="D10" s="391" t="s">
        <v>319</v>
      </c>
      <c r="E10" s="392" t="s">
        <v>320</v>
      </c>
      <c r="F10" s="392" t="s">
        <v>321</v>
      </c>
      <c r="G10" s="392">
        <v>1</v>
      </c>
      <c r="H10" s="392">
        <v>2</v>
      </c>
      <c r="I10" s="392">
        <v>3</v>
      </c>
      <c r="J10" s="392">
        <v>4</v>
      </c>
      <c r="K10" s="392">
        <v>5</v>
      </c>
      <c r="L10" s="392">
        <v>6</v>
      </c>
    </row>
    <row r="11" spans="1:12" ht="24.75" customHeight="1">
      <c r="A11" s="393" t="s">
        <v>322</v>
      </c>
      <c r="B11" s="394" t="s">
        <v>323</v>
      </c>
      <c r="C11" s="395"/>
      <c r="D11" s="396"/>
      <c r="E11" s="397"/>
      <c r="F11" s="398" t="s">
        <v>258</v>
      </c>
      <c r="G11" s="399">
        <f>SUM(G12+G20+G32+G87)</f>
        <v>110307000</v>
      </c>
      <c r="H11" s="399">
        <f>SUM(H12+H20+H32+H87)</f>
        <v>91946378</v>
      </c>
      <c r="I11" s="399">
        <f>SUM(I12+I20+I32+I87)</f>
        <v>8698865</v>
      </c>
      <c r="J11" s="399">
        <f>SUM(J12+J20+J32+J87)</f>
        <v>86565960</v>
      </c>
      <c r="K11" s="400">
        <f aca="true" t="shared" si="0" ref="K11:L17">SUM($J11/G11)*100</f>
        <v>78.4773042508635</v>
      </c>
      <c r="L11" s="400">
        <f t="shared" si="0"/>
        <v>94.14830891979236</v>
      </c>
    </row>
    <row r="12" spans="1:12" ht="18.75" customHeight="1">
      <c r="A12" s="401" t="s">
        <v>322</v>
      </c>
      <c r="B12" s="402"/>
      <c r="C12" s="403" t="s">
        <v>324</v>
      </c>
      <c r="D12" s="403"/>
      <c r="E12" s="404"/>
      <c r="F12" s="405" t="s">
        <v>325</v>
      </c>
      <c r="G12" s="406">
        <f>SUM(G13+G14+G16+G17+G18+G19)</f>
        <v>52358000</v>
      </c>
      <c r="H12" s="406">
        <f>SUM(H13+H14+H16+H17+H18+H19)</f>
        <v>43475104</v>
      </c>
      <c r="I12" s="406">
        <f>SUM(I13+I14+I16+I17+I18+I19)</f>
        <v>4246903</v>
      </c>
      <c r="J12" s="406">
        <f>SUM(J13+J14+J16+J17+J18+J19)</f>
        <v>41573456</v>
      </c>
      <c r="K12" s="407">
        <f t="shared" si="0"/>
        <v>79.40229955307689</v>
      </c>
      <c r="L12" s="407">
        <f t="shared" si="0"/>
        <v>95.62589200476668</v>
      </c>
    </row>
    <row r="13" spans="1:12" ht="18.75" customHeight="1">
      <c r="A13" s="408" t="s">
        <v>322</v>
      </c>
      <c r="B13" s="402"/>
      <c r="C13" s="403"/>
      <c r="D13" s="409" t="s">
        <v>326</v>
      </c>
      <c r="E13" s="410"/>
      <c r="F13" s="411" t="s">
        <v>327</v>
      </c>
      <c r="G13" s="412">
        <v>47096312</v>
      </c>
      <c r="H13" s="412">
        <v>39051588</v>
      </c>
      <c r="I13" s="412">
        <v>3775087</v>
      </c>
      <c r="J13" s="412">
        <v>37110003</v>
      </c>
      <c r="K13" s="413">
        <f t="shared" si="0"/>
        <v>78.7959851293664</v>
      </c>
      <c r="L13" s="413">
        <f t="shared" si="0"/>
        <v>95.02815352860938</v>
      </c>
    </row>
    <row r="14" spans="1:12" ht="18.75" customHeight="1">
      <c r="A14" s="408" t="s">
        <v>322</v>
      </c>
      <c r="B14" s="402"/>
      <c r="C14" s="403"/>
      <c r="D14" s="409" t="s">
        <v>328</v>
      </c>
      <c r="E14" s="410"/>
      <c r="F14" s="411" t="s">
        <v>329</v>
      </c>
      <c r="G14" s="412">
        <f>SUM(G15:G15)</f>
        <v>33447</v>
      </c>
      <c r="H14" s="412">
        <f>SUM(H15:H15)</f>
        <v>28881</v>
      </c>
      <c r="I14" s="412">
        <f>SUM(I15:I15)</f>
        <v>19388</v>
      </c>
      <c r="J14" s="412">
        <f>SUM(J15:J15)</f>
        <v>174040</v>
      </c>
      <c r="K14" s="413">
        <f t="shared" si="0"/>
        <v>520.3456214309206</v>
      </c>
      <c r="L14" s="413">
        <f t="shared" si="0"/>
        <v>602.6107129254527</v>
      </c>
    </row>
    <row r="15" spans="1:12" ht="18.75" customHeight="1">
      <c r="A15" s="414" t="s">
        <v>322</v>
      </c>
      <c r="B15" s="415"/>
      <c r="C15" s="416"/>
      <c r="D15" s="417"/>
      <c r="E15" s="418" t="s">
        <v>330</v>
      </c>
      <c r="F15" s="419" t="s">
        <v>331</v>
      </c>
      <c r="G15" s="420">
        <v>33447</v>
      </c>
      <c r="H15" s="420">
        <v>28881</v>
      </c>
      <c r="I15" s="420">
        <v>19388</v>
      </c>
      <c r="J15" s="420">
        <v>174040</v>
      </c>
      <c r="K15" s="421">
        <f t="shared" si="0"/>
        <v>520.3456214309206</v>
      </c>
      <c r="L15" s="421">
        <f t="shared" si="0"/>
        <v>602.6107129254527</v>
      </c>
    </row>
    <row r="16" spans="1:12" ht="18.75" customHeight="1">
      <c r="A16" s="408" t="s">
        <v>322</v>
      </c>
      <c r="B16" s="402"/>
      <c r="C16" s="403"/>
      <c r="D16" s="409" t="s">
        <v>332</v>
      </c>
      <c r="E16" s="410"/>
      <c r="F16" s="411" t="s">
        <v>333</v>
      </c>
      <c r="G16" s="412">
        <v>3551</v>
      </c>
      <c r="H16" s="412">
        <v>2956</v>
      </c>
      <c r="I16" s="412">
        <v>917</v>
      </c>
      <c r="J16" s="412">
        <v>10886</v>
      </c>
      <c r="K16" s="413">
        <f t="shared" si="0"/>
        <v>306.56153196282736</v>
      </c>
      <c r="L16" s="413">
        <f t="shared" si="0"/>
        <v>368.2679296346414</v>
      </c>
    </row>
    <row r="17" spans="1:12" ht="18.75" customHeight="1">
      <c r="A17" s="408" t="s">
        <v>322</v>
      </c>
      <c r="B17" s="402"/>
      <c r="C17" s="403"/>
      <c r="D17" s="409" t="s">
        <v>334</v>
      </c>
      <c r="E17" s="410"/>
      <c r="F17" s="411" t="s">
        <v>335</v>
      </c>
      <c r="G17" s="412">
        <v>5224690</v>
      </c>
      <c r="H17" s="412">
        <v>4391679</v>
      </c>
      <c r="I17" s="412">
        <v>451511</v>
      </c>
      <c r="J17" s="412">
        <v>4278527</v>
      </c>
      <c r="K17" s="413">
        <f t="shared" si="0"/>
        <v>81.89054278818456</v>
      </c>
      <c r="L17" s="413">
        <f t="shared" si="0"/>
        <v>97.42349110670429</v>
      </c>
    </row>
    <row r="18" spans="1:12" ht="18.75" customHeight="1" hidden="1">
      <c r="A18" s="408"/>
      <c r="B18" s="402"/>
      <c r="C18" s="403"/>
      <c r="D18" s="409" t="s">
        <v>336</v>
      </c>
      <c r="E18" s="410"/>
      <c r="F18" s="411" t="s">
        <v>337</v>
      </c>
      <c r="G18" s="412">
        <v>0</v>
      </c>
      <c r="H18" s="412">
        <v>0</v>
      </c>
      <c r="I18" s="412">
        <v>0</v>
      </c>
      <c r="J18" s="412">
        <v>0</v>
      </c>
      <c r="K18" s="413">
        <v>0</v>
      </c>
      <c r="L18" s="413">
        <v>0</v>
      </c>
    </row>
    <row r="19" spans="1:12" ht="18.75" customHeight="1" hidden="1">
      <c r="A19" s="408"/>
      <c r="B19" s="402"/>
      <c r="C19" s="403"/>
      <c r="D19" s="409" t="s">
        <v>338</v>
      </c>
      <c r="E19" s="410"/>
      <c r="F19" s="411" t="s">
        <v>339</v>
      </c>
      <c r="G19" s="412">
        <v>0</v>
      </c>
      <c r="H19" s="412">
        <v>0</v>
      </c>
      <c r="I19" s="412">
        <v>0</v>
      </c>
      <c r="J19" s="412">
        <v>0</v>
      </c>
      <c r="K19" s="413">
        <v>0</v>
      </c>
      <c r="L19" s="413">
        <v>0</v>
      </c>
    </row>
    <row r="20" spans="1:12" ht="18.75" customHeight="1">
      <c r="A20" s="401" t="s">
        <v>322</v>
      </c>
      <c r="B20" s="422"/>
      <c r="C20" s="423" t="s">
        <v>340</v>
      </c>
      <c r="D20" s="423"/>
      <c r="E20" s="424"/>
      <c r="F20" s="425" t="s">
        <v>341</v>
      </c>
      <c r="G20" s="426">
        <f>SUM(G21+G22+G23+G31)</f>
        <v>20242000</v>
      </c>
      <c r="H20" s="427">
        <f>SUM(H21+H22+H23+H31)</f>
        <v>16910737</v>
      </c>
      <c r="I20" s="427">
        <f>SUM(I21+I22+I23+I31)</f>
        <v>1618901</v>
      </c>
      <c r="J20" s="427">
        <f>SUM(J21+J22+J23+J31)</f>
        <v>15942474</v>
      </c>
      <c r="K20" s="407">
        <f aca="true" t="shared" si="1" ref="K20:L66">SUM($J20/G20)*100</f>
        <v>78.75938148404308</v>
      </c>
      <c r="L20" s="407">
        <f t="shared" si="1"/>
        <v>94.27427083751584</v>
      </c>
    </row>
    <row r="21" spans="1:12" ht="18.75" customHeight="1">
      <c r="A21" s="408" t="s">
        <v>322</v>
      </c>
      <c r="B21" s="415"/>
      <c r="C21" s="416"/>
      <c r="D21" s="428" t="s">
        <v>342</v>
      </c>
      <c r="E21" s="429"/>
      <c r="F21" s="430" t="s">
        <v>343</v>
      </c>
      <c r="G21" s="412">
        <v>4107648</v>
      </c>
      <c r="H21" s="412">
        <v>3425856</v>
      </c>
      <c r="I21" s="412">
        <v>320054</v>
      </c>
      <c r="J21" s="412">
        <v>3284686</v>
      </c>
      <c r="K21" s="413">
        <f t="shared" si="1"/>
        <v>79.96512846280889</v>
      </c>
      <c r="L21" s="413">
        <f t="shared" si="1"/>
        <v>95.87927805488614</v>
      </c>
    </row>
    <row r="22" spans="1:12" ht="18.75" customHeight="1">
      <c r="A22" s="408" t="s">
        <v>322</v>
      </c>
      <c r="B22" s="415"/>
      <c r="C22" s="416"/>
      <c r="D22" s="428" t="s">
        <v>344</v>
      </c>
      <c r="E22" s="429"/>
      <c r="F22" s="430" t="s">
        <v>345</v>
      </c>
      <c r="G22" s="412">
        <v>1234177</v>
      </c>
      <c r="H22" s="412">
        <v>1030675</v>
      </c>
      <c r="I22" s="412">
        <v>135298</v>
      </c>
      <c r="J22" s="412">
        <v>1078496</v>
      </c>
      <c r="K22" s="413">
        <f t="shared" si="1"/>
        <v>87.38584498009605</v>
      </c>
      <c r="L22" s="413">
        <f t="shared" si="1"/>
        <v>104.63977490479539</v>
      </c>
    </row>
    <row r="23" spans="1:12" ht="18.75" customHeight="1">
      <c r="A23" s="408" t="s">
        <v>322</v>
      </c>
      <c r="B23" s="415"/>
      <c r="C23" s="416"/>
      <c r="D23" s="428" t="s">
        <v>346</v>
      </c>
      <c r="E23" s="429"/>
      <c r="F23" s="430" t="s">
        <v>347</v>
      </c>
      <c r="G23" s="412">
        <f>SUM(G24:G30)</f>
        <v>13027971</v>
      </c>
      <c r="H23" s="412">
        <f>SUM(H24:H30)</f>
        <v>10889342</v>
      </c>
      <c r="I23" s="412">
        <f>SUM(I24:I30)</f>
        <v>1047514</v>
      </c>
      <c r="J23" s="412">
        <f>SUM(J24:J30)</f>
        <v>10422682</v>
      </c>
      <c r="K23" s="413">
        <f t="shared" si="1"/>
        <v>80.00234265182199</v>
      </c>
      <c r="L23" s="413">
        <f t="shared" si="1"/>
        <v>95.7145252669996</v>
      </c>
    </row>
    <row r="24" spans="1:12" ht="18.75" customHeight="1">
      <c r="A24" s="414" t="s">
        <v>322</v>
      </c>
      <c r="B24" s="415"/>
      <c r="C24" s="416"/>
      <c r="D24" s="417"/>
      <c r="E24" s="418" t="s">
        <v>348</v>
      </c>
      <c r="F24" s="431" t="s">
        <v>349</v>
      </c>
      <c r="G24" s="420">
        <v>703733</v>
      </c>
      <c r="H24" s="420">
        <v>587152</v>
      </c>
      <c r="I24" s="420">
        <v>55594</v>
      </c>
      <c r="J24" s="420">
        <v>541669</v>
      </c>
      <c r="K24" s="421">
        <f t="shared" si="1"/>
        <v>76.97081137306337</v>
      </c>
      <c r="L24" s="421">
        <f t="shared" si="1"/>
        <v>92.25362427446385</v>
      </c>
    </row>
    <row r="25" spans="1:12" ht="18.75" customHeight="1">
      <c r="A25" s="414" t="s">
        <v>322</v>
      </c>
      <c r="B25" s="415"/>
      <c r="C25" s="416"/>
      <c r="D25" s="417"/>
      <c r="E25" s="418" t="s">
        <v>350</v>
      </c>
      <c r="F25" s="419" t="s">
        <v>351</v>
      </c>
      <c r="G25" s="420">
        <v>7292902</v>
      </c>
      <c r="H25" s="420">
        <v>6106265</v>
      </c>
      <c r="I25" s="420">
        <v>587844</v>
      </c>
      <c r="J25" s="420">
        <v>5865987</v>
      </c>
      <c r="K25" s="421">
        <f t="shared" si="1"/>
        <v>80.4341947828176</v>
      </c>
      <c r="L25" s="421">
        <f t="shared" si="1"/>
        <v>96.06505777263187</v>
      </c>
    </row>
    <row r="26" spans="1:12" ht="18.75" customHeight="1">
      <c r="A26" s="414" t="s">
        <v>322</v>
      </c>
      <c r="B26" s="415"/>
      <c r="C26" s="416"/>
      <c r="D26" s="417"/>
      <c r="E26" s="418" t="s">
        <v>352</v>
      </c>
      <c r="F26" s="432" t="s">
        <v>353</v>
      </c>
      <c r="G26" s="420">
        <v>410659</v>
      </c>
      <c r="H26" s="420">
        <v>342094</v>
      </c>
      <c r="I26" s="420">
        <v>34085</v>
      </c>
      <c r="J26" s="420">
        <v>342095</v>
      </c>
      <c r="K26" s="421">
        <f t="shared" si="1"/>
        <v>83.30390908271826</v>
      </c>
      <c r="L26" s="421">
        <f t="shared" si="1"/>
        <v>100.00029231731628</v>
      </c>
    </row>
    <row r="27" spans="1:12" ht="18.75" customHeight="1">
      <c r="A27" s="414" t="s">
        <v>322</v>
      </c>
      <c r="B27" s="415"/>
      <c r="C27" s="416"/>
      <c r="D27" s="417"/>
      <c r="E27" s="418" t="s">
        <v>354</v>
      </c>
      <c r="F27" s="432" t="s">
        <v>355</v>
      </c>
      <c r="G27" s="420">
        <v>1544581</v>
      </c>
      <c r="H27" s="420">
        <v>1288302</v>
      </c>
      <c r="I27" s="420">
        <v>120754</v>
      </c>
      <c r="J27" s="420">
        <v>1191545</v>
      </c>
      <c r="K27" s="421">
        <f t="shared" si="1"/>
        <v>77.14357485946027</v>
      </c>
      <c r="L27" s="421">
        <f t="shared" si="1"/>
        <v>92.4895715445602</v>
      </c>
    </row>
    <row r="28" spans="1:12" ht="18.75" customHeight="1">
      <c r="A28" s="414" t="s">
        <v>322</v>
      </c>
      <c r="B28" s="415"/>
      <c r="C28" s="416"/>
      <c r="D28" s="417"/>
      <c r="E28" s="418" t="s">
        <v>356</v>
      </c>
      <c r="F28" s="432" t="s">
        <v>357</v>
      </c>
      <c r="G28" s="420">
        <v>499816</v>
      </c>
      <c r="H28" s="420">
        <v>416931</v>
      </c>
      <c r="I28" s="420">
        <v>39873</v>
      </c>
      <c r="J28" s="420">
        <v>393732</v>
      </c>
      <c r="K28" s="421">
        <f t="shared" si="1"/>
        <v>78.77538934327832</v>
      </c>
      <c r="L28" s="421">
        <f t="shared" si="1"/>
        <v>94.43576994754528</v>
      </c>
    </row>
    <row r="29" spans="1:12" ht="18.75" customHeight="1">
      <c r="A29" s="414" t="s">
        <v>322</v>
      </c>
      <c r="B29" s="415"/>
      <c r="C29" s="416"/>
      <c r="D29" s="417"/>
      <c r="E29" s="418" t="s">
        <v>358</v>
      </c>
      <c r="F29" s="432" t="s">
        <v>359</v>
      </c>
      <c r="G29" s="420">
        <v>130152</v>
      </c>
      <c r="H29" s="420">
        <v>108125</v>
      </c>
      <c r="I29" s="420">
        <v>9930</v>
      </c>
      <c r="J29" s="420">
        <v>97238</v>
      </c>
      <c r="K29" s="421">
        <f t="shared" si="1"/>
        <v>74.71110701333825</v>
      </c>
      <c r="L29" s="421">
        <f t="shared" si="1"/>
        <v>89.93109826589595</v>
      </c>
    </row>
    <row r="30" spans="1:12" ht="18.75" customHeight="1">
      <c r="A30" s="414" t="s">
        <v>322</v>
      </c>
      <c r="B30" s="415"/>
      <c r="C30" s="416"/>
      <c r="D30" s="417"/>
      <c r="E30" s="418" t="s">
        <v>360</v>
      </c>
      <c r="F30" s="432" t="s">
        <v>361</v>
      </c>
      <c r="G30" s="420">
        <v>2446128</v>
      </c>
      <c r="H30" s="420">
        <v>2040473</v>
      </c>
      <c r="I30" s="420">
        <v>199434</v>
      </c>
      <c r="J30" s="420">
        <v>1990416</v>
      </c>
      <c r="K30" s="421">
        <f t="shared" si="1"/>
        <v>81.37006730637154</v>
      </c>
      <c r="L30" s="421">
        <f t="shared" si="1"/>
        <v>97.54679429720461</v>
      </c>
    </row>
    <row r="31" spans="1:12" ht="18.75" customHeight="1">
      <c r="A31" s="408" t="s">
        <v>322</v>
      </c>
      <c r="B31" s="415"/>
      <c r="C31" s="416"/>
      <c r="D31" s="428" t="s">
        <v>362</v>
      </c>
      <c r="E31" s="433"/>
      <c r="F31" s="434" t="s">
        <v>363</v>
      </c>
      <c r="G31" s="412">
        <v>1872204</v>
      </c>
      <c r="H31" s="412">
        <v>1564864</v>
      </c>
      <c r="I31" s="412">
        <v>116035</v>
      </c>
      <c r="J31" s="412">
        <v>1156610</v>
      </c>
      <c r="K31" s="413">
        <f t="shared" si="1"/>
        <v>61.77799000536266</v>
      </c>
      <c r="L31" s="413">
        <f t="shared" si="1"/>
        <v>73.91121528771829</v>
      </c>
    </row>
    <row r="32" spans="1:12" ht="18.75" customHeight="1">
      <c r="A32" s="401" t="s">
        <v>322</v>
      </c>
      <c r="B32" s="422"/>
      <c r="C32" s="435" t="s">
        <v>364</v>
      </c>
      <c r="D32" s="423"/>
      <c r="E32" s="436"/>
      <c r="F32" s="425" t="s">
        <v>365</v>
      </c>
      <c r="G32" s="437">
        <f>SUM(G33+G37+G42+G52+G64+G58+G68)</f>
        <v>36194000</v>
      </c>
      <c r="H32" s="437">
        <f>SUM(H33+H37+H42+H52+H64+H58+H68)</f>
        <v>30173082</v>
      </c>
      <c r="I32" s="437">
        <f>SUM(I33+I37+I42+I52+I64+I58+I68)</f>
        <v>2796256</v>
      </c>
      <c r="J32" s="437">
        <f>SUM(J33+J37+J42+J52+J64+J58+J68)</f>
        <v>27983912</v>
      </c>
      <c r="K32" s="407">
        <f t="shared" si="1"/>
        <v>77.31643918881582</v>
      </c>
      <c r="L32" s="407">
        <f t="shared" si="1"/>
        <v>92.74462582244665</v>
      </c>
    </row>
    <row r="33" spans="1:12" ht="18.75" customHeight="1">
      <c r="A33" s="408" t="s">
        <v>322</v>
      </c>
      <c r="B33" s="438"/>
      <c r="C33" s="439"/>
      <c r="D33" s="409" t="s">
        <v>366</v>
      </c>
      <c r="E33" s="440"/>
      <c r="F33" s="411" t="s">
        <v>367</v>
      </c>
      <c r="G33" s="441">
        <f>SUM(G34:G36)</f>
        <v>183303</v>
      </c>
      <c r="H33" s="441">
        <f>SUM(H34:H36)</f>
        <v>152650</v>
      </c>
      <c r="I33" s="441">
        <f>SUM(I34:I36)</f>
        <v>15859</v>
      </c>
      <c r="J33" s="441">
        <f>SUM(J34:J36)</f>
        <v>156792</v>
      </c>
      <c r="K33" s="413">
        <f t="shared" si="1"/>
        <v>85.5370615865534</v>
      </c>
      <c r="L33" s="413">
        <f t="shared" si="1"/>
        <v>102.7133966590239</v>
      </c>
    </row>
    <row r="34" spans="1:12" ht="18.75" customHeight="1">
      <c r="A34" s="414" t="s">
        <v>322</v>
      </c>
      <c r="B34" s="438"/>
      <c r="C34" s="442"/>
      <c r="D34" s="443"/>
      <c r="E34" s="444">
        <v>631001</v>
      </c>
      <c r="F34" s="445" t="s">
        <v>368</v>
      </c>
      <c r="G34" s="446">
        <v>150310</v>
      </c>
      <c r="H34" s="446">
        <v>125050</v>
      </c>
      <c r="I34" s="446">
        <v>15702</v>
      </c>
      <c r="J34" s="446">
        <v>134280</v>
      </c>
      <c r="K34" s="421">
        <f t="shared" si="1"/>
        <v>89.33537356130662</v>
      </c>
      <c r="L34" s="421">
        <f t="shared" si="1"/>
        <v>107.3810475809676</v>
      </c>
    </row>
    <row r="35" spans="1:12" ht="18.75" customHeight="1">
      <c r="A35" s="414" t="s">
        <v>322</v>
      </c>
      <c r="B35" s="438"/>
      <c r="C35" s="442"/>
      <c r="D35" s="443"/>
      <c r="E35" s="444">
        <v>631002</v>
      </c>
      <c r="F35" s="445" t="s">
        <v>369</v>
      </c>
      <c r="G35" s="446">
        <v>30000</v>
      </c>
      <c r="H35" s="446">
        <v>25000</v>
      </c>
      <c r="I35" s="446">
        <v>106</v>
      </c>
      <c r="J35" s="446">
        <v>20662</v>
      </c>
      <c r="K35" s="421">
        <f t="shared" si="1"/>
        <v>68.87333333333333</v>
      </c>
      <c r="L35" s="421">
        <f t="shared" si="1"/>
        <v>82.648</v>
      </c>
    </row>
    <row r="36" spans="1:12" ht="18.75" customHeight="1">
      <c r="A36" s="414" t="s">
        <v>322</v>
      </c>
      <c r="B36" s="438"/>
      <c r="C36" s="442"/>
      <c r="D36" s="443"/>
      <c r="E36" s="444">
        <v>631004</v>
      </c>
      <c r="F36" s="445" t="s">
        <v>370</v>
      </c>
      <c r="G36" s="446">
        <v>2993</v>
      </c>
      <c r="H36" s="446">
        <v>2600</v>
      </c>
      <c r="I36" s="446">
        <v>51</v>
      </c>
      <c r="J36" s="446">
        <v>1850</v>
      </c>
      <c r="K36" s="421">
        <f t="shared" si="1"/>
        <v>61.81089208152355</v>
      </c>
      <c r="L36" s="421">
        <f t="shared" si="1"/>
        <v>71.15384615384616</v>
      </c>
    </row>
    <row r="37" spans="1:12" ht="18.75" customHeight="1">
      <c r="A37" s="408" t="s">
        <v>322</v>
      </c>
      <c r="B37" s="438"/>
      <c r="C37" s="439"/>
      <c r="D37" s="409" t="s">
        <v>371</v>
      </c>
      <c r="E37" s="440"/>
      <c r="F37" s="411" t="s">
        <v>372</v>
      </c>
      <c r="G37" s="441">
        <f>SUM(G38:G41)</f>
        <v>13240864</v>
      </c>
      <c r="H37" s="441">
        <f>SUM(H38:H41)</f>
        <v>10616861</v>
      </c>
      <c r="I37" s="441">
        <f>SUM(I38:I41)</f>
        <v>978816</v>
      </c>
      <c r="J37" s="441">
        <f>SUM(J38:J41)</f>
        <v>10254257</v>
      </c>
      <c r="K37" s="413">
        <f t="shared" si="1"/>
        <v>77.44401724842125</v>
      </c>
      <c r="L37" s="413">
        <f t="shared" si="1"/>
        <v>96.5846402246389</v>
      </c>
    </row>
    <row r="38" spans="1:12" ht="18.75" customHeight="1">
      <c r="A38" s="414" t="s">
        <v>322</v>
      </c>
      <c r="B38" s="438"/>
      <c r="C38" s="439"/>
      <c r="D38" s="447"/>
      <c r="E38" s="448">
        <v>632001</v>
      </c>
      <c r="F38" s="449" t="s">
        <v>373</v>
      </c>
      <c r="G38" s="446">
        <v>1699522</v>
      </c>
      <c r="H38" s="446">
        <v>1381106</v>
      </c>
      <c r="I38" s="446">
        <v>118964</v>
      </c>
      <c r="J38" s="446">
        <v>1428202</v>
      </c>
      <c r="K38" s="421">
        <f t="shared" si="1"/>
        <v>84.0355111613736</v>
      </c>
      <c r="L38" s="421">
        <f t="shared" si="1"/>
        <v>103.4100206645978</v>
      </c>
    </row>
    <row r="39" spans="1:12" ht="18.75" customHeight="1">
      <c r="A39" s="414" t="s">
        <v>322</v>
      </c>
      <c r="B39" s="438"/>
      <c r="C39" s="439"/>
      <c r="D39" s="447"/>
      <c r="E39" s="448">
        <v>632002</v>
      </c>
      <c r="F39" s="449" t="s">
        <v>374</v>
      </c>
      <c r="G39" s="446">
        <v>162368</v>
      </c>
      <c r="H39" s="446">
        <v>131857</v>
      </c>
      <c r="I39" s="446">
        <v>14756</v>
      </c>
      <c r="J39" s="446">
        <v>123393</v>
      </c>
      <c r="K39" s="421">
        <f t="shared" si="1"/>
        <v>75.9958858888451</v>
      </c>
      <c r="L39" s="421">
        <f t="shared" si="1"/>
        <v>93.58092478973433</v>
      </c>
    </row>
    <row r="40" spans="1:12" ht="18.75" customHeight="1">
      <c r="A40" s="414" t="s">
        <v>322</v>
      </c>
      <c r="B40" s="438"/>
      <c r="C40" s="439"/>
      <c r="D40" s="447"/>
      <c r="E40" s="448">
        <v>632003</v>
      </c>
      <c r="F40" s="450" t="s">
        <v>375</v>
      </c>
      <c r="G40" s="446">
        <v>9458974</v>
      </c>
      <c r="H40" s="446">
        <v>7506698</v>
      </c>
      <c r="I40" s="446">
        <v>698572</v>
      </c>
      <c r="J40" s="446">
        <v>7371170</v>
      </c>
      <c r="K40" s="421">
        <f t="shared" si="1"/>
        <v>77.92779639736825</v>
      </c>
      <c r="L40" s="421">
        <f t="shared" si="1"/>
        <v>98.1945723672379</v>
      </c>
    </row>
    <row r="41" spans="1:12" ht="18.75" customHeight="1">
      <c r="A41" s="414" t="s">
        <v>322</v>
      </c>
      <c r="B41" s="438"/>
      <c r="C41" s="439"/>
      <c r="D41" s="447"/>
      <c r="E41" s="448">
        <v>632004</v>
      </c>
      <c r="F41" s="450" t="s">
        <v>376</v>
      </c>
      <c r="G41" s="446">
        <v>1920000</v>
      </c>
      <c r="H41" s="446">
        <v>1597200</v>
      </c>
      <c r="I41" s="446">
        <v>146524</v>
      </c>
      <c r="J41" s="446">
        <v>1331492</v>
      </c>
      <c r="K41" s="421">
        <f t="shared" si="1"/>
        <v>69.34854166666666</v>
      </c>
      <c r="L41" s="421">
        <f t="shared" si="1"/>
        <v>83.3641372401703</v>
      </c>
    </row>
    <row r="42" spans="1:12" ht="18.75" customHeight="1">
      <c r="A42" s="408" t="s">
        <v>322</v>
      </c>
      <c r="B42" s="438"/>
      <c r="C42" s="439"/>
      <c r="D42" s="409" t="s">
        <v>377</v>
      </c>
      <c r="E42" s="440"/>
      <c r="F42" s="411" t="s">
        <v>378</v>
      </c>
      <c r="G42" s="441">
        <f>SUM(G43:G51)</f>
        <v>1721977</v>
      </c>
      <c r="H42" s="441">
        <f>SUM(H43:H51)</f>
        <v>1336360</v>
      </c>
      <c r="I42" s="441">
        <f>SUM(I43:I51)</f>
        <v>102387</v>
      </c>
      <c r="J42" s="441">
        <f>SUM(J43:J51)</f>
        <v>1181201</v>
      </c>
      <c r="K42" s="413">
        <f t="shared" si="1"/>
        <v>68.59563164897092</v>
      </c>
      <c r="L42" s="413">
        <f t="shared" si="1"/>
        <v>88.38943099164895</v>
      </c>
    </row>
    <row r="43" spans="1:12" ht="18.75" customHeight="1">
      <c r="A43" s="414" t="s">
        <v>322</v>
      </c>
      <c r="B43" s="438"/>
      <c r="C43" s="439"/>
      <c r="D43" s="451"/>
      <c r="E43" s="452" t="s">
        <v>379</v>
      </c>
      <c r="F43" s="453" t="s">
        <v>380</v>
      </c>
      <c r="G43" s="454">
        <v>34466</v>
      </c>
      <c r="H43" s="454">
        <v>26481</v>
      </c>
      <c r="I43" s="454">
        <v>1295</v>
      </c>
      <c r="J43" s="454">
        <v>87224</v>
      </c>
      <c r="K43" s="421">
        <f t="shared" si="1"/>
        <v>253.07259328033425</v>
      </c>
      <c r="L43" s="421">
        <f t="shared" si="1"/>
        <v>329.3833314451871</v>
      </c>
    </row>
    <row r="44" spans="1:12" ht="18.75" customHeight="1">
      <c r="A44" s="414" t="s">
        <v>322</v>
      </c>
      <c r="B44" s="438"/>
      <c r="C44" s="439"/>
      <c r="D44" s="451"/>
      <c r="E44" s="452" t="s">
        <v>381</v>
      </c>
      <c r="F44" s="453" t="s">
        <v>382</v>
      </c>
      <c r="G44" s="454">
        <v>170000</v>
      </c>
      <c r="H44" s="454">
        <v>115000</v>
      </c>
      <c r="I44" s="454">
        <v>38</v>
      </c>
      <c r="J44" s="454">
        <v>11696</v>
      </c>
      <c r="K44" s="421">
        <f t="shared" si="1"/>
        <v>6.88</v>
      </c>
      <c r="L44" s="421">
        <f t="shared" si="1"/>
        <v>10.170434782608696</v>
      </c>
    </row>
    <row r="45" spans="1:12" ht="18.75" customHeight="1">
      <c r="A45" s="414" t="s">
        <v>322</v>
      </c>
      <c r="B45" s="438"/>
      <c r="C45" s="439"/>
      <c r="D45" s="451"/>
      <c r="E45" s="452" t="s">
        <v>383</v>
      </c>
      <c r="F45" s="453" t="s">
        <v>384</v>
      </c>
      <c r="G45" s="454">
        <v>1000</v>
      </c>
      <c r="H45" s="454">
        <v>750</v>
      </c>
      <c r="I45" s="454">
        <v>0</v>
      </c>
      <c r="J45" s="454">
        <v>639</v>
      </c>
      <c r="K45" s="421">
        <f t="shared" si="1"/>
        <v>63.9</v>
      </c>
      <c r="L45" s="421">
        <f t="shared" si="1"/>
        <v>85.2</v>
      </c>
    </row>
    <row r="46" spans="1:12" ht="18.75" customHeight="1">
      <c r="A46" s="414" t="s">
        <v>322</v>
      </c>
      <c r="B46" s="438"/>
      <c r="C46" s="439"/>
      <c r="D46" s="451"/>
      <c r="E46" s="452" t="s">
        <v>385</v>
      </c>
      <c r="F46" s="453" t="s">
        <v>386</v>
      </c>
      <c r="G46" s="454">
        <v>18528</v>
      </c>
      <c r="H46" s="454">
        <v>13793</v>
      </c>
      <c r="I46" s="454">
        <v>1380</v>
      </c>
      <c r="J46" s="454">
        <v>63087</v>
      </c>
      <c r="K46" s="421">
        <f t="shared" si="1"/>
        <v>340.4954663212435</v>
      </c>
      <c r="L46" s="421">
        <f t="shared" si="1"/>
        <v>457.38418038135285</v>
      </c>
    </row>
    <row r="47" spans="1:12" ht="18.75" customHeight="1">
      <c r="A47" s="414" t="s">
        <v>322</v>
      </c>
      <c r="B47" s="438"/>
      <c r="C47" s="439"/>
      <c r="D47" s="451"/>
      <c r="E47" s="452" t="s">
        <v>387</v>
      </c>
      <c r="F47" s="453" t="s">
        <v>388</v>
      </c>
      <c r="G47" s="454">
        <v>1397917</v>
      </c>
      <c r="H47" s="454">
        <v>1113758</v>
      </c>
      <c r="I47" s="454">
        <v>95968</v>
      </c>
      <c r="J47" s="454">
        <v>981355</v>
      </c>
      <c r="K47" s="421">
        <f t="shared" si="1"/>
        <v>70.20123512340146</v>
      </c>
      <c r="L47" s="421">
        <f t="shared" si="1"/>
        <v>88.1120494757389</v>
      </c>
    </row>
    <row r="48" spans="1:12" ht="18.75" customHeight="1">
      <c r="A48" s="414" t="s">
        <v>322</v>
      </c>
      <c r="B48" s="438"/>
      <c r="C48" s="439"/>
      <c r="D48" s="451"/>
      <c r="E48" s="452" t="s">
        <v>389</v>
      </c>
      <c r="F48" s="453" t="s">
        <v>390</v>
      </c>
      <c r="G48" s="454">
        <v>19650</v>
      </c>
      <c r="H48" s="454">
        <v>12255</v>
      </c>
      <c r="I48" s="454">
        <v>223</v>
      </c>
      <c r="J48" s="454">
        <v>6207</v>
      </c>
      <c r="K48" s="421">
        <f t="shared" si="1"/>
        <v>31.587786259541982</v>
      </c>
      <c r="L48" s="421">
        <f t="shared" si="1"/>
        <v>50.64871481028151</v>
      </c>
    </row>
    <row r="49" spans="1:12" ht="18.75" customHeight="1">
      <c r="A49" s="414" t="s">
        <v>322</v>
      </c>
      <c r="B49" s="438"/>
      <c r="C49" s="439"/>
      <c r="D49" s="451"/>
      <c r="E49" s="452" t="s">
        <v>391</v>
      </c>
      <c r="F49" s="453" t="s">
        <v>392</v>
      </c>
      <c r="G49" s="454">
        <v>13669</v>
      </c>
      <c r="H49" s="454">
        <v>9278</v>
      </c>
      <c r="I49" s="454">
        <v>495</v>
      </c>
      <c r="J49" s="454">
        <v>6058</v>
      </c>
      <c r="K49" s="421">
        <f t="shared" si="1"/>
        <v>44.31926256492794</v>
      </c>
      <c r="L49" s="421">
        <f t="shared" si="1"/>
        <v>65.29424444923475</v>
      </c>
    </row>
    <row r="50" spans="1:12" ht="18.75" customHeight="1">
      <c r="A50" s="414" t="s">
        <v>322</v>
      </c>
      <c r="B50" s="438"/>
      <c r="C50" s="439"/>
      <c r="D50" s="451"/>
      <c r="E50" s="452" t="s">
        <v>393</v>
      </c>
      <c r="F50" s="453" t="s">
        <v>394</v>
      </c>
      <c r="G50" s="454">
        <v>35000</v>
      </c>
      <c r="H50" s="454">
        <v>22000</v>
      </c>
      <c r="I50" s="454">
        <v>0</v>
      </c>
      <c r="J50" s="454">
        <v>2917</v>
      </c>
      <c r="K50" s="421">
        <f t="shared" si="1"/>
        <v>8.334285714285715</v>
      </c>
      <c r="L50" s="421">
        <f t="shared" si="1"/>
        <v>13.25909090909091</v>
      </c>
    </row>
    <row r="51" spans="1:12" ht="18.75" customHeight="1">
      <c r="A51" s="414" t="s">
        <v>322</v>
      </c>
      <c r="B51" s="438"/>
      <c r="C51" s="439"/>
      <c r="D51" s="451"/>
      <c r="E51" s="452" t="s">
        <v>395</v>
      </c>
      <c r="F51" s="453" t="s">
        <v>396</v>
      </c>
      <c r="G51" s="454">
        <v>31747</v>
      </c>
      <c r="H51" s="454">
        <v>23045</v>
      </c>
      <c r="I51" s="454">
        <v>2988</v>
      </c>
      <c r="J51" s="454">
        <v>22018</v>
      </c>
      <c r="K51" s="421">
        <f t="shared" si="1"/>
        <v>69.3545846851671</v>
      </c>
      <c r="L51" s="421">
        <f t="shared" si="1"/>
        <v>95.54350184421784</v>
      </c>
    </row>
    <row r="52" spans="1:12" ht="18.75" customHeight="1">
      <c r="A52" s="408" t="s">
        <v>322</v>
      </c>
      <c r="B52" s="438"/>
      <c r="C52" s="439"/>
      <c r="D52" s="409" t="s">
        <v>397</v>
      </c>
      <c r="E52" s="440"/>
      <c r="F52" s="411" t="s">
        <v>398</v>
      </c>
      <c r="G52" s="441">
        <f>SUM(G53:G57)</f>
        <v>318744</v>
      </c>
      <c r="H52" s="441">
        <f>SUM(H53:H57)</f>
        <v>269529</v>
      </c>
      <c r="I52" s="441">
        <f>SUM(I53:I57)</f>
        <v>27001</v>
      </c>
      <c r="J52" s="441">
        <f>SUM(J53:J57)</f>
        <v>261512</v>
      </c>
      <c r="K52" s="413">
        <f t="shared" si="1"/>
        <v>82.04452475968175</v>
      </c>
      <c r="L52" s="413">
        <f t="shared" si="1"/>
        <v>97.02555198141944</v>
      </c>
    </row>
    <row r="53" spans="1:12" ht="18.75" customHeight="1">
      <c r="A53" s="414" t="s">
        <v>322</v>
      </c>
      <c r="B53" s="438"/>
      <c r="C53" s="439"/>
      <c r="D53" s="447"/>
      <c r="E53" s="448">
        <v>634001</v>
      </c>
      <c r="F53" s="455" t="s">
        <v>399</v>
      </c>
      <c r="G53" s="446">
        <v>221841</v>
      </c>
      <c r="H53" s="446">
        <v>182963</v>
      </c>
      <c r="I53" s="446">
        <v>19828</v>
      </c>
      <c r="J53" s="446">
        <v>176606</v>
      </c>
      <c r="K53" s="421">
        <f t="shared" si="1"/>
        <v>79.60926970217407</v>
      </c>
      <c r="L53" s="421">
        <f t="shared" si="1"/>
        <v>96.52552701912408</v>
      </c>
    </row>
    <row r="54" spans="1:12" ht="18.75" customHeight="1">
      <c r="A54" s="414" t="s">
        <v>322</v>
      </c>
      <c r="B54" s="438"/>
      <c r="C54" s="439"/>
      <c r="D54" s="447"/>
      <c r="E54" s="448">
        <v>634002</v>
      </c>
      <c r="F54" s="455" t="s">
        <v>400</v>
      </c>
      <c r="G54" s="446">
        <v>52148</v>
      </c>
      <c r="H54" s="446">
        <v>46861</v>
      </c>
      <c r="I54" s="446">
        <v>6555</v>
      </c>
      <c r="J54" s="446">
        <v>52076</v>
      </c>
      <c r="K54" s="421">
        <f t="shared" si="1"/>
        <v>99.86193142594155</v>
      </c>
      <c r="L54" s="421">
        <f t="shared" si="1"/>
        <v>111.12865709225154</v>
      </c>
    </row>
    <row r="55" spans="1:12" ht="18.75" customHeight="1">
      <c r="A55" s="414" t="s">
        <v>322</v>
      </c>
      <c r="B55" s="438"/>
      <c r="C55" s="439"/>
      <c r="D55" s="456"/>
      <c r="E55" s="457" t="s">
        <v>401</v>
      </c>
      <c r="F55" s="453" t="s">
        <v>402</v>
      </c>
      <c r="G55" s="446">
        <v>17213</v>
      </c>
      <c r="H55" s="446">
        <v>17213</v>
      </c>
      <c r="I55" s="446">
        <v>0</v>
      </c>
      <c r="J55" s="446">
        <v>18326</v>
      </c>
      <c r="K55" s="421">
        <f t="shared" si="1"/>
        <v>106.46604310695405</v>
      </c>
      <c r="L55" s="421">
        <f t="shared" si="1"/>
        <v>106.46604310695405</v>
      </c>
    </row>
    <row r="56" spans="1:12" ht="18.75" customHeight="1">
      <c r="A56" s="414" t="s">
        <v>322</v>
      </c>
      <c r="B56" s="438"/>
      <c r="C56" s="439"/>
      <c r="D56" s="456"/>
      <c r="E56" s="448">
        <v>634004</v>
      </c>
      <c r="F56" s="458" t="s">
        <v>403</v>
      </c>
      <c r="G56" s="446">
        <v>20580</v>
      </c>
      <c r="H56" s="446">
        <v>16480</v>
      </c>
      <c r="I56" s="446">
        <v>618</v>
      </c>
      <c r="J56" s="446">
        <v>8861</v>
      </c>
      <c r="K56" s="421">
        <f t="shared" si="1"/>
        <v>43.056365403304184</v>
      </c>
      <c r="L56" s="421">
        <f t="shared" si="1"/>
        <v>53.76820388349515</v>
      </c>
    </row>
    <row r="57" spans="1:12" ht="18.75" customHeight="1">
      <c r="A57" s="414" t="s">
        <v>322</v>
      </c>
      <c r="B57" s="438"/>
      <c r="C57" s="439"/>
      <c r="D57" s="456"/>
      <c r="E57" s="448">
        <v>634005</v>
      </c>
      <c r="F57" s="458" t="s">
        <v>404</v>
      </c>
      <c r="G57" s="446">
        <v>6962</v>
      </c>
      <c r="H57" s="446">
        <v>6012</v>
      </c>
      <c r="I57" s="446">
        <v>0</v>
      </c>
      <c r="J57" s="446">
        <v>5643</v>
      </c>
      <c r="K57" s="421">
        <f t="shared" si="1"/>
        <v>81.05429474288998</v>
      </c>
      <c r="L57" s="421">
        <f t="shared" si="1"/>
        <v>93.8622754491018</v>
      </c>
    </row>
    <row r="58" spans="1:12" ht="18.75" customHeight="1">
      <c r="A58" s="408" t="s">
        <v>322</v>
      </c>
      <c r="B58" s="438"/>
      <c r="C58" s="439"/>
      <c r="D58" s="409" t="s">
        <v>405</v>
      </c>
      <c r="E58" s="459"/>
      <c r="F58" s="411" t="s">
        <v>406</v>
      </c>
      <c r="G58" s="441">
        <f>SUM(G59:G63)</f>
        <v>9866587</v>
      </c>
      <c r="H58" s="441">
        <f>SUM(H59:H63)</f>
        <v>8676349</v>
      </c>
      <c r="I58" s="441">
        <f>SUM(I59:I63)</f>
        <v>656915</v>
      </c>
      <c r="J58" s="441">
        <f>SUM(J59:J63)</f>
        <v>7734626</v>
      </c>
      <c r="K58" s="413">
        <f t="shared" si="1"/>
        <v>78.39211269307208</v>
      </c>
      <c r="L58" s="413">
        <f t="shared" si="1"/>
        <v>89.14609128793688</v>
      </c>
    </row>
    <row r="59" spans="1:12" ht="18.75" customHeight="1">
      <c r="A59" s="414" t="s">
        <v>322</v>
      </c>
      <c r="B59" s="438"/>
      <c r="C59" s="439"/>
      <c r="D59" s="447"/>
      <c r="E59" s="448">
        <v>635001</v>
      </c>
      <c r="F59" s="458" t="s">
        <v>407</v>
      </c>
      <c r="G59" s="446">
        <v>17305</v>
      </c>
      <c r="H59" s="446">
        <v>13963</v>
      </c>
      <c r="I59" s="446">
        <v>1453</v>
      </c>
      <c r="J59" s="446">
        <v>13471</v>
      </c>
      <c r="K59" s="460">
        <f t="shared" si="1"/>
        <v>77.84455359722624</v>
      </c>
      <c r="L59" s="460">
        <f t="shared" si="1"/>
        <v>96.4764019193583</v>
      </c>
    </row>
    <row r="60" spans="1:12" ht="18.75" customHeight="1">
      <c r="A60" s="414" t="s">
        <v>322</v>
      </c>
      <c r="B60" s="438"/>
      <c r="C60" s="439"/>
      <c r="D60" s="447"/>
      <c r="E60" s="448">
        <v>635002</v>
      </c>
      <c r="F60" s="458" t="s">
        <v>408</v>
      </c>
      <c r="G60" s="446">
        <v>9534114</v>
      </c>
      <c r="H60" s="446">
        <v>8411132</v>
      </c>
      <c r="I60" s="446">
        <v>642015</v>
      </c>
      <c r="J60" s="446">
        <v>7598224</v>
      </c>
      <c r="K60" s="460">
        <f t="shared" si="1"/>
        <v>79.69512426639749</v>
      </c>
      <c r="L60" s="460">
        <f t="shared" si="1"/>
        <v>90.33533179600558</v>
      </c>
    </row>
    <row r="61" spans="1:12" ht="18.75" customHeight="1">
      <c r="A61" s="414" t="s">
        <v>322</v>
      </c>
      <c r="B61" s="438"/>
      <c r="C61" s="439"/>
      <c r="D61" s="447"/>
      <c r="E61" s="448">
        <v>635003</v>
      </c>
      <c r="F61" s="458" t="s">
        <v>409</v>
      </c>
      <c r="G61" s="446">
        <v>6100</v>
      </c>
      <c r="H61" s="446">
        <v>5070</v>
      </c>
      <c r="I61" s="446">
        <v>0</v>
      </c>
      <c r="J61" s="446">
        <v>1088</v>
      </c>
      <c r="K61" s="460">
        <f t="shared" si="1"/>
        <v>17.836065573770494</v>
      </c>
      <c r="L61" s="460">
        <f t="shared" si="1"/>
        <v>21.45956607495069</v>
      </c>
    </row>
    <row r="62" spans="1:12" ht="18.75" customHeight="1">
      <c r="A62" s="414" t="s">
        <v>322</v>
      </c>
      <c r="B62" s="438"/>
      <c r="C62" s="439"/>
      <c r="D62" s="447"/>
      <c r="E62" s="448">
        <v>635004</v>
      </c>
      <c r="F62" s="458" t="s">
        <v>410</v>
      </c>
      <c r="G62" s="446">
        <v>186412</v>
      </c>
      <c r="H62" s="446">
        <v>146395</v>
      </c>
      <c r="I62" s="446">
        <v>7943</v>
      </c>
      <c r="J62" s="446">
        <v>56890</v>
      </c>
      <c r="K62" s="460">
        <f t="shared" si="1"/>
        <v>30.518421560843723</v>
      </c>
      <c r="L62" s="460">
        <f t="shared" si="1"/>
        <v>38.860616824345094</v>
      </c>
    </row>
    <row r="63" spans="1:12" ht="18.75" customHeight="1">
      <c r="A63" s="414" t="s">
        <v>322</v>
      </c>
      <c r="B63" s="438"/>
      <c r="C63" s="439"/>
      <c r="D63" s="447"/>
      <c r="E63" s="448">
        <v>635006</v>
      </c>
      <c r="F63" s="455" t="s">
        <v>411</v>
      </c>
      <c r="G63" s="446">
        <v>122656</v>
      </c>
      <c r="H63" s="446">
        <v>99789</v>
      </c>
      <c r="I63" s="446">
        <v>5504</v>
      </c>
      <c r="J63" s="446">
        <v>64953</v>
      </c>
      <c r="K63" s="460">
        <f t="shared" si="1"/>
        <v>52.95542003652491</v>
      </c>
      <c r="L63" s="460">
        <f t="shared" si="1"/>
        <v>65.09034061870547</v>
      </c>
    </row>
    <row r="64" spans="1:12" ht="18.75" customHeight="1">
      <c r="A64" s="408" t="s">
        <v>322</v>
      </c>
      <c r="B64" s="438"/>
      <c r="C64" s="439"/>
      <c r="D64" s="409" t="s">
        <v>412</v>
      </c>
      <c r="E64" s="440"/>
      <c r="F64" s="411" t="s">
        <v>413</v>
      </c>
      <c r="G64" s="441">
        <f>SUM(G65:G67)</f>
        <v>2324582</v>
      </c>
      <c r="H64" s="441">
        <f>SUM(H65:H67)</f>
        <v>2059304</v>
      </c>
      <c r="I64" s="441">
        <f>SUM(I65:I67)</f>
        <v>328973</v>
      </c>
      <c r="J64" s="441">
        <f>SUM(J65:J67)</f>
        <v>2106873</v>
      </c>
      <c r="K64" s="413">
        <f t="shared" si="1"/>
        <v>90.634488264987</v>
      </c>
      <c r="L64" s="413">
        <f t="shared" si="1"/>
        <v>102.30995520816741</v>
      </c>
    </row>
    <row r="65" spans="1:12" ht="18.75" customHeight="1">
      <c r="A65" s="414" t="s">
        <v>322</v>
      </c>
      <c r="B65" s="438"/>
      <c r="C65" s="439"/>
      <c r="D65" s="461"/>
      <c r="E65" s="448">
        <v>636001</v>
      </c>
      <c r="F65" s="462" t="s">
        <v>414</v>
      </c>
      <c r="G65" s="446">
        <v>2313397</v>
      </c>
      <c r="H65" s="446">
        <v>2049946</v>
      </c>
      <c r="I65" s="446">
        <v>328535</v>
      </c>
      <c r="J65" s="446">
        <v>2099896</v>
      </c>
      <c r="K65" s="421">
        <f t="shared" si="1"/>
        <v>90.77110413820023</v>
      </c>
      <c r="L65" s="421">
        <f t="shared" si="1"/>
        <v>102.43664955076865</v>
      </c>
    </row>
    <row r="66" spans="1:12" ht="18" customHeight="1">
      <c r="A66" s="414" t="s">
        <v>322</v>
      </c>
      <c r="B66" s="438"/>
      <c r="C66" s="439"/>
      <c r="D66" s="461"/>
      <c r="E66" s="448">
        <v>636002</v>
      </c>
      <c r="F66" s="462" t="s">
        <v>415</v>
      </c>
      <c r="G66" s="446">
        <v>11185</v>
      </c>
      <c r="H66" s="446">
        <v>9358</v>
      </c>
      <c r="I66" s="446">
        <v>438</v>
      </c>
      <c r="J66" s="446">
        <v>6977</v>
      </c>
      <c r="K66" s="421">
        <f t="shared" si="1"/>
        <v>62.37818506928923</v>
      </c>
      <c r="L66" s="421">
        <f t="shared" si="1"/>
        <v>74.55652917290018</v>
      </c>
    </row>
    <row r="67" spans="1:12" s="471" customFormat="1" ht="21" customHeight="1" hidden="1">
      <c r="A67" s="463" t="s">
        <v>322</v>
      </c>
      <c r="B67" s="464"/>
      <c r="C67" s="465"/>
      <c r="D67" s="466"/>
      <c r="E67" s="467">
        <v>636005</v>
      </c>
      <c r="F67" s="468" t="s">
        <v>416</v>
      </c>
      <c r="G67" s="469">
        <v>0</v>
      </c>
      <c r="H67" s="446">
        <v>0</v>
      </c>
      <c r="I67" s="446">
        <v>0</v>
      </c>
      <c r="J67" s="446">
        <v>0</v>
      </c>
      <c r="K67" s="470">
        <v>0</v>
      </c>
      <c r="L67" s="470">
        <v>0</v>
      </c>
    </row>
    <row r="68" spans="1:12" ht="18.75" customHeight="1">
      <c r="A68" s="408" t="s">
        <v>322</v>
      </c>
      <c r="B68" s="438"/>
      <c r="C68" s="439"/>
      <c r="D68" s="409" t="s">
        <v>417</v>
      </c>
      <c r="E68" s="440"/>
      <c r="F68" s="411" t="s">
        <v>418</v>
      </c>
      <c r="G68" s="441">
        <f>SUM(G69:G86)</f>
        <v>8537943</v>
      </c>
      <c r="H68" s="441">
        <f>SUM(H69:H86)</f>
        <v>7062029</v>
      </c>
      <c r="I68" s="441">
        <f>SUM(I69:I86)</f>
        <v>686305</v>
      </c>
      <c r="J68" s="441">
        <f>SUM(J69:J86)</f>
        <v>6288651</v>
      </c>
      <c r="K68" s="413">
        <f aca="true" t="shared" si="2" ref="K68:L82">SUM($J68/G68)*100</f>
        <v>73.65534063649757</v>
      </c>
      <c r="L68" s="413">
        <f t="shared" si="2"/>
        <v>89.04878470479235</v>
      </c>
    </row>
    <row r="69" spans="1:12" ht="18.75" customHeight="1">
      <c r="A69" s="414" t="s">
        <v>322</v>
      </c>
      <c r="B69" s="438"/>
      <c r="C69" s="439"/>
      <c r="D69" s="451"/>
      <c r="E69" s="452" t="s">
        <v>419</v>
      </c>
      <c r="F69" s="453" t="s">
        <v>420</v>
      </c>
      <c r="G69" s="446">
        <v>74307</v>
      </c>
      <c r="H69" s="446">
        <v>57633</v>
      </c>
      <c r="I69" s="446">
        <v>1000</v>
      </c>
      <c r="J69" s="446">
        <v>32227</v>
      </c>
      <c r="K69" s="460">
        <f t="shared" si="2"/>
        <v>43.37007280606134</v>
      </c>
      <c r="L69" s="460">
        <f t="shared" si="2"/>
        <v>55.91761664324258</v>
      </c>
    </row>
    <row r="70" spans="1:12" ht="18.75" customHeight="1">
      <c r="A70" s="414" t="s">
        <v>322</v>
      </c>
      <c r="B70" s="438"/>
      <c r="C70" s="439"/>
      <c r="D70" s="451"/>
      <c r="E70" s="452" t="s">
        <v>421</v>
      </c>
      <c r="F70" s="453" t="s">
        <v>422</v>
      </c>
      <c r="G70" s="446">
        <v>5490</v>
      </c>
      <c r="H70" s="446">
        <v>4820</v>
      </c>
      <c r="I70" s="446">
        <v>132</v>
      </c>
      <c r="J70" s="446">
        <v>5504</v>
      </c>
      <c r="K70" s="460">
        <f t="shared" si="2"/>
        <v>100.25500910746811</v>
      </c>
      <c r="L70" s="460">
        <f t="shared" si="2"/>
        <v>114.1908713692946</v>
      </c>
    </row>
    <row r="71" spans="1:12" ht="18.75" customHeight="1">
      <c r="A71" s="414" t="s">
        <v>322</v>
      </c>
      <c r="B71" s="438"/>
      <c r="C71" s="439"/>
      <c r="D71" s="451"/>
      <c r="E71" s="452" t="s">
        <v>423</v>
      </c>
      <c r="F71" s="453" t="s">
        <v>424</v>
      </c>
      <c r="G71" s="446">
        <v>1189394</v>
      </c>
      <c r="H71" s="446">
        <v>958351</v>
      </c>
      <c r="I71" s="446">
        <v>108379</v>
      </c>
      <c r="J71" s="446">
        <v>799256</v>
      </c>
      <c r="K71" s="460">
        <f t="shared" si="2"/>
        <v>67.19859020644127</v>
      </c>
      <c r="L71" s="460">
        <f t="shared" si="2"/>
        <v>83.39908864288763</v>
      </c>
    </row>
    <row r="72" spans="1:12" ht="18.75" customHeight="1">
      <c r="A72" s="414" t="s">
        <v>322</v>
      </c>
      <c r="B72" s="438"/>
      <c r="C72" s="439"/>
      <c r="D72" s="451"/>
      <c r="E72" s="452" t="s">
        <v>425</v>
      </c>
      <c r="F72" s="453" t="s">
        <v>426</v>
      </c>
      <c r="G72" s="446">
        <v>1370192</v>
      </c>
      <c r="H72" s="446">
        <v>1119005</v>
      </c>
      <c r="I72" s="446">
        <v>105569</v>
      </c>
      <c r="J72" s="446">
        <v>1012620</v>
      </c>
      <c r="K72" s="460">
        <f t="shared" si="2"/>
        <v>73.90351133271832</v>
      </c>
      <c r="L72" s="460">
        <f t="shared" si="2"/>
        <v>90.4928932399766</v>
      </c>
    </row>
    <row r="73" spans="1:12" ht="18.75" customHeight="1">
      <c r="A73" s="414" t="s">
        <v>322</v>
      </c>
      <c r="B73" s="438"/>
      <c r="C73" s="439"/>
      <c r="D73" s="451"/>
      <c r="E73" s="452" t="s">
        <v>427</v>
      </c>
      <c r="F73" s="453" t="s">
        <v>367</v>
      </c>
      <c r="G73" s="446">
        <v>674</v>
      </c>
      <c r="H73" s="446">
        <v>573</v>
      </c>
      <c r="I73" s="446">
        <v>16</v>
      </c>
      <c r="J73" s="446">
        <v>210</v>
      </c>
      <c r="K73" s="460">
        <f t="shared" si="2"/>
        <v>31.15727002967359</v>
      </c>
      <c r="L73" s="460">
        <f t="shared" si="2"/>
        <v>36.64921465968586</v>
      </c>
    </row>
    <row r="74" spans="1:12" s="477" customFormat="1" ht="18" customHeight="1">
      <c r="A74" s="472" t="s">
        <v>322</v>
      </c>
      <c r="B74" s="473"/>
      <c r="C74" s="439"/>
      <c r="D74" s="474"/>
      <c r="E74" s="475" t="s">
        <v>428</v>
      </c>
      <c r="F74" s="476" t="s">
        <v>429</v>
      </c>
      <c r="G74" s="446">
        <v>81882</v>
      </c>
      <c r="H74" s="446">
        <v>81882</v>
      </c>
      <c r="I74" s="446">
        <v>0</v>
      </c>
      <c r="J74" s="446">
        <v>11147</v>
      </c>
      <c r="K74" s="460">
        <f t="shared" si="2"/>
        <v>13.613492586893333</v>
      </c>
      <c r="L74" s="460">
        <f t="shared" si="2"/>
        <v>13.613492586893333</v>
      </c>
    </row>
    <row r="75" spans="1:12" ht="18.75" customHeight="1">
      <c r="A75" s="414" t="s">
        <v>322</v>
      </c>
      <c r="B75" s="438"/>
      <c r="C75" s="439"/>
      <c r="D75" s="451"/>
      <c r="E75" s="452" t="s">
        <v>430</v>
      </c>
      <c r="F75" s="453" t="s">
        <v>431</v>
      </c>
      <c r="G75" s="446">
        <v>10947</v>
      </c>
      <c r="H75" s="446">
        <v>9957</v>
      </c>
      <c r="I75" s="446">
        <v>5895</v>
      </c>
      <c r="J75" s="446">
        <v>33637</v>
      </c>
      <c r="K75" s="460">
        <f t="shared" si="2"/>
        <v>307.27139855668224</v>
      </c>
      <c r="L75" s="460">
        <f t="shared" si="2"/>
        <v>337.8226373405644</v>
      </c>
    </row>
    <row r="76" spans="1:12" ht="18.75" customHeight="1">
      <c r="A76" s="414" t="s">
        <v>322</v>
      </c>
      <c r="B76" s="438"/>
      <c r="C76" s="439"/>
      <c r="D76" s="451"/>
      <c r="E76" s="452" t="s">
        <v>432</v>
      </c>
      <c r="F76" s="453" t="s">
        <v>433</v>
      </c>
      <c r="G76" s="446">
        <v>1261919</v>
      </c>
      <c r="H76" s="446">
        <v>1053644</v>
      </c>
      <c r="I76" s="446">
        <v>130728</v>
      </c>
      <c r="J76" s="446">
        <v>1072480</v>
      </c>
      <c r="K76" s="460">
        <f t="shared" si="2"/>
        <v>84.98802221061732</v>
      </c>
      <c r="L76" s="460">
        <f t="shared" si="2"/>
        <v>101.78770058957294</v>
      </c>
    </row>
    <row r="77" spans="1:12" ht="18.75" customHeight="1">
      <c r="A77" s="414" t="s">
        <v>322</v>
      </c>
      <c r="B77" s="438"/>
      <c r="C77" s="439"/>
      <c r="D77" s="451"/>
      <c r="E77" s="452" t="s">
        <v>434</v>
      </c>
      <c r="F77" s="453" t="s">
        <v>435</v>
      </c>
      <c r="G77" s="446">
        <v>1801553</v>
      </c>
      <c r="H77" s="446">
        <v>1507208</v>
      </c>
      <c r="I77" s="446">
        <v>156042</v>
      </c>
      <c r="J77" s="446">
        <v>1422400</v>
      </c>
      <c r="K77" s="460">
        <f t="shared" si="2"/>
        <v>78.95410237722676</v>
      </c>
      <c r="L77" s="460">
        <f t="shared" si="2"/>
        <v>94.37317211692083</v>
      </c>
    </row>
    <row r="78" spans="1:12" ht="18.75" customHeight="1">
      <c r="A78" s="414" t="s">
        <v>322</v>
      </c>
      <c r="B78" s="438"/>
      <c r="C78" s="439"/>
      <c r="D78" s="451"/>
      <c r="E78" s="452" t="s">
        <v>436</v>
      </c>
      <c r="F78" s="453" t="s">
        <v>437</v>
      </c>
      <c r="G78" s="446">
        <v>147046</v>
      </c>
      <c r="H78" s="446">
        <v>145166</v>
      </c>
      <c r="I78" s="446">
        <v>-9</v>
      </c>
      <c r="J78" s="446">
        <v>61184</v>
      </c>
      <c r="K78" s="460">
        <f t="shared" si="2"/>
        <v>41.608748282850264</v>
      </c>
      <c r="L78" s="460">
        <f t="shared" si="2"/>
        <v>42.14761032197622</v>
      </c>
    </row>
    <row r="79" spans="1:12" ht="18.75" customHeight="1">
      <c r="A79" s="414" t="s">
        <v>322</v>
      </c>
      <c r="B79" s="438"/>
      <c r="C79" s="439"/>
      <c r="D79" s="451"/>
      <c r="E79" s="452" t="s">
        <v>438</v>
      </c>
      <c r="F79" s="453" t="s">
        <v>439</v>
      </c>
      <c r="G79" s="446">
        <v>626698</v>
      </c>
      <c r="H79" s="478">
        <v>511942</v>
      </c>
      <c r="I79" s="478">
        <v>51630</v>
      </c>
      <c r="J79" s="478">
        <v>491520</v>
      </c>
      <c r="K79" s="460">
        <f t="shared" si="2"/>
        <v>78.43012104713914</v>
      </c>
      <c r="L79" s="460">
        <f t="shared" si="2"/>
        <v>96.01087623207316</v>
      </c>
    </row>
    <row r="80" spans="1:12" ht="18.75" customHeight="1">
      <c r="A80" s="414" t="s">
        <v>322</v>
      </c>
      <c r="B80" s="438"/>
      <c r="C80" s="439"/>
      <c r="D80" s="451"/>
      <c r="E80" s="452" t="s">
        <v>440</v>
      </c>
      <c r="F80" s="453" t="s">
        <v>441</v>
      </c>
      <c r="G80" s="446">
        <v>2700</v>
      </c>
      <c r="H80" s="446">
        <v>2250</v>
      </c>
      <c r="I80" s="446">
        <v>61</v>
      </c>
      <c r="J80" s="446">
        <v>2680</v>
      </c>
      <c r="K80" s="460">
        <f t="shared" si="2"/>
        <v>99.25925925925925</v>
      </c>
      <c r="L80" s="460">
        <f t="shared" si="2"/>
        <v>119.1111111111111</v>
      </c>
    </row>
    <row r="81" spans="1:12" ht="18.75" customHeight="1">
      <c r="A81" s="414" t="s">
        <v>322</v>
      </c>
      <c r="B81" s="438"/>
      <c r="C81" s="439"/>
      <c r="D81" s="451"/>
      <c r="E81" s="452" t="s">
        <v>442</v>
      </c>
      <c r="F81" s="453" t="s">
        <v>443</v>
      </c>
      <c r="G81" s="446">
        <v>82800</v>
      </c>
      <c r="H81" s="446">
        <v>62850</v>
      </c>
      <c r="I81" s="446">
        <v>325</v>
      </c>
      <c r="J81" s="446">
        <v>60181</v>
      </c>
      <c r="K81" s="460">
        <f t="shared" si="2"/>
        <v>72.68236714975845</v>
      </c>
      <c r="L81" s="460">
        <f t="shared" si="2"/>
        <v>95.75338106603023</v>
      </c>
    </row>
    <row r="82" spans="1:12" ht="18.75" customHeight="1">
      <c r="A82" s="414" t="s">
        <v>322</v>
      </c>
      <c r="B82" s="438"/>
      <c r="C82" s="439"/>
      <c r="D82" s="451"/>
      <c r="E82" s="452" t="s">
        <v>444</v>
      </c>
      <c r="F82" s="453" t="s">
        <v>445</v>
      </c>
      <c r="G82" s="446">
        <v>185000</v>
      </c>
      <c r="H82" s="446">
        <v>153981</v>
      </c>
      <c r="I82" s="446">
        <v>8828</v>
      </c>
      <c r="J82" s="446">
        <v>96210</v>
      </c>
      <c r="K82" s="460">
        <f t="shared" si="2"/>
        <v>52.005405405405405</v>
      </c>
      <c r="L82" s="460">
        <f t="shared" si="2"/>
        <v>62.48173475948331</v>
      </c>
    </row>
    <row r="83" spans="1:12" ht="18.75" customHeight="1">
      <c r="A83" s="414" t="s">
        <v>446</v>
      </c>
      <c r="B83" s="438"/>
      <c r="C83" s="439"/>
      <c r="D83" s="451"/>
      <c r="E83" s="452" t="s">
        <v>447</v>
      </c>
      <c r="F83" s="453" t="s">
        <v>448</v>
      </c>
      <c r="G83" s="446">
        <v>0</v>
      </c>
      <c r="H83" s="446">
        <v>0</v>
      </c>
      <c r="I83" s="446">
        <v>66</v>
      </c>
      <c r="J83" s="446">
        <v>301</v>
      </c>
      <c r="K83" s="460">
        <v>0</v>
      </c>
      <c r="L83" s="460">
        <v>0</v>
      </c>
    </row>
    <row r="84" spans="1:12" ht="18.75" customHeight="1">
      <c r="A84" s="414" t="s">
        <v>322</v>
      </c>
      <c r="B84" s="438"/>
      <c r="C84" s="439"/>
      <c r="D84" s="451"/>
      <c r="E84" s="452" t="s">
        <v>449</v>
      </c>
      <c r="F84" s="453" t="s">
        <v>450</v>
      </c>
      <c r="G84" s="446">
        <v>50000</v>
      </c>
      <c r="H84" s="446">
        <v>50000</v>
      </c>
      <c r="I84" s="446">
        <v>1602</v>
      </c>
      <c r="J84" s="446">
        <v>66424</v>
      </c>
      <c r="K84" s="460">
        <f aca="true" t="shared" si="3" ref="K84:L95">SUM($J84/G84)*100</f>
        <v>132.848</v>
      </c>
      <c r="L84" s="460">
        <f t="shared" si="3"/>
        <v>132.848</v>
      </c>
    </row>
    <row r="85" spans="1:12" ht="18.75" customHeight="1">
      <c r="A85" s="414" t="s">
        <v>322</v>
      </c>
      <c r="B85" s="438"/>
      <c r="C85" s="439"/>
      <c r="D85" s="451"/>
      <c r="E85" s="452" t="s">
        <v>451</v>
      </c>
      <c r="F85" s="453" t="s">
        <v>452</v>
      </c>
      <c r="G85" s="446">
        <v>1560513</v>
      </c>
      <c r="H85" s="446">
        <v>1266553</v>
      </c>
      <c r="I85" s="446">
        <v>111261</v>
      </c>
      <c r="J85" s="446">
        <v>1018394</v>
      </c>
      <c r="K85" s="460">
        <f t="shared" si="3"/>
        <v>65.26020609889184</v>
      </c>
      <c r="L85" s="460">
        <f t="shared" si="3"/>
        <v>80.40674176287925</v>
      </c>
    </row>
    <row r="86" spans="1:12" ht="18.75" customHeight="1">
      <c r="A86" s="414" t="s">
        <v>322</v>
      </c>
      <c r="B86" s="438"/>
      <c r="C86" s="439"/>
      <c r="D86" s="451"/>
      <c r="E86" s="452" t="s">
        <v>453</v>
      </c>
      <c r="F86" s="453" t="s">
        <v>454</v>
      </c>
      <c r="G86" s="446">
        <v>86828</v>
      </c>
      <c r="H86" s="446">
        <v>76214</v>
      </c>
      <c r="I86" s="446">
        <v>4780</v>
      </c>
      <c r="J86" s="446">
        <v>102276</v>
      </c>
      <c r="K86" s="460">
        <f t="shared" si="3"/>
        <v>117.79149583083799</v>
      </c>
      <c r="L86" s="460">
        <f t="shared" si="3"/>
        <v>134.19581704148845</v>
      </c>
    </row>
    <row r="87" spans="1:12" ht="18.75" customHeight="1">
      <c r="A87" s="401" t="s">
        <v>322</v>
      </c>
      <c r="B87" s="422"/>
      <c r="C87" s="435" t="s">
        <v>455</v>
      </c>
      <c r="D87" s="423"/>
      <c r="E87" s="436"/>
      <c r="F87" s="425" t="s">
        <v>456</v>
      </c>
      <c r="G87" s="479">
        <f>SUM(G88+G94)</f>
        <v>1513000</v>
      </c>
      <c r="H87" s="479">
        <f>SUM(H88+H94)</f>
        <v>1387455</v>
      </c>
      <c r="I87" s="479">
        <f>SUM(I88+I94)</f>
        <v>36805</v>
      </c>
      <c r="J87" s="479">
        <f>SUM(J88+J94)</f>
        <v>1066118</v>
      </c>
      <c r="K87" s="407">
        <f t="shared" si="3"/>
        <v>70.46384666226041</v>
      </c>
      <c r="L87" s="407">
        <f t="shared" si="3"/>
        <v>76.8398254357799</v>
      </c>
    </row>
    <row r="88" spans="1:12" ht="18.75" customHeight="1">
      <c r="A88" s="408" t="s">
        <v>322</v>
      </c>
      <c r="B88" s="438"/>
      <c r="C88" s="439"/>
      <c r="D88" s="409" t="s">
        <v>457</v>
      </c>
      <c r="E88" s="440"/>
      <c r="F88" s="411" t="s">
        <v>458</v>
      </c>
      <c r="G88" s="441">
        <f>SUM(G89:G93)</f>
        <v>1472680</v>
      </c>
      <c r="H88" s="441">
        <f>SUM(H89:H93)</f>
        <v>1347135</v>
      </c>
      <c r="I88" s="441">
        <f>SUM(I89:I93)</f>
        <v>36805</v>
      </c>
      <c r="J88" s="441">
        <f>SUM(J89:J93)</f>
        <v>1031461</v>
      </c>
      <c r="K88" s="413">
        <f t="shared" si="3"/>
        <v>70.03972349729744</v>
      </c>
      <c r="L88" s="413">
        <f t="shared" si="3"/>
        <v>76.56701073017923</v>
      </c>
    </row>
    <row r="89" spans="1:12" ht="18.75" customHeight="1">
      <c r="A89" s="414" t="s">
        <v>322</v>
      </c>
      <c r="B89" s="438"/>
      <c r="C89" s="439"/>
      <c r="D89" s="451"/>
      <c r="E89" s="452" t="s">
        <v>459</v>
      </c>
      <c r="F89" s="453" t="s">
        <v>460</v>
      </c>
      <c r="G89" s="446">
        <v>938775</v>
      </c>
      <c r="H89" s="478">
        <v>881387</v>
      </c>
      <c r="I89" s="478">
        <v>1258</v>
      </c>
      <c r="J89" s="478">
        <v>616852</v>
      </c>
      <c r="K89" s="421">
        <f t="shared" si="3"/>
        <v>65.70818353705627</v>
      </c>
      <c r="L89" s="421">
        <f t="shared" si="3"/>
        <v>69.986509898603</v>
      </c>
    </row>
    <row r="90" spans="1:12" ht="18.75" customHeight="1">
      <c r="A90" s="414" t="s">
        <v>322</v>
      </c>
      <c r="B90" s="438"/>
      <c r="C90" s="439"/>
      <c r="D90" s="451"/>
      <c r="E90" s="452" t="s">
        <v>461</v>
      </c>
      <c r="F90" s="453" t="s">
        <v>462</v>
      </c>
      <c r="G90" s="446">
        <v>194290</v>
      </c>
      <c r="H90" s="478">
        <v>186263</v>
      </c>
      <c r="I90" s="478">
        <v>1507</v>
      </c>
      <c r="J90" s="478">
        <v>151499</v>
      </c>
      <c r="K90" s="421">
        <f t="shared" si="3"/>
        <v>77.97570641824078</v>
      </c>
      <c r="L90" s="421">
        <f t="shared" si="3"/>
        <v>81.33606781808518</v>
      </c>
    </row>
    <row r="91" spans="1:12" ht="18.75" customHeight="1">
      <c r="A91" s="414" t="s">
        <v>322</v>
      </c>
      <c r="B91" s="438"/>
      <c r="C91" s="439"/>
      <c r="D91" s="451"/>
      <c r="E91" s="452" t="s">
        <v>463</v>
      </c>
      <c r="F91" s="453" t="s">
        <v>464</v>
      </c>
      <c r="G91" s="446">
        <v>22000</v>
      </c>
      <c r="H91" s="478">
        <v>18000</v>
      </c>
      <c r="I91" s="478">
        <v>1262</v>
      </c>
      <c r="J91" s="478">
        <v>13755</v>
      </c>
      <c r="K91" s="421">
        <f t="shared" si="3"/>
        <v>62.52272727272727</v>
      </c>
      <c r="L91" s="421">
        <f t="shared" si="3"/>
        <v>76.41666666666667</v>
      </c>
    </row>
    <row r="92" spans="1:12" ht="18.75" customHeight="1">
      <c r="A92" s="414" t="s">
        <v>322</v>
      </c>
      <c r="B92" s="438"/>
      <c r="C92" s="439"/>
      <c r="D92" s="451"/>
      <c r="E92" s="452" t="s">
        <v>465</v>
      </c>
      <c r="F92" s="453" t="s">
        <v>466</v>
      </c>
      <c r="G92" s="446">
        <v>317615</v>
      </c>
      <c r="H92" s="478">
        <v>261485</v>
      </c>
      <c r="I92" s="478">
        <v>32778</v>
      </c>
      <c r="J92" s="478">
        <v>249355</v>
      </c>
      <c r="K92" s="421">
        <f t="shared" si="3"/>
        <v>78.50857169843994</v>
      </c>
      <c r="L92" s="421">
        <f t="shared" si="3"/>
        <v>95.36111057995679</v>
      </c>
    </row>
    <row r="93" spans="1:12" ht="18.75" customHeight="1" hidden="1">
      <c r="A93" s="414" t="s">
        <v>322</v>
      </c>
      <c r="B93" s="438"/>
      <c r="C93" s="439"/>
      <c r="D93" s="451"/>
      <c r="E93" s="452" t="s">
        <v>467</v>
      </c>
      <c r="F93" s="453" t="s">
        <v>468</v>
      </c>
      <c r="G93" s="446">
        <v>0</v>
      </c>
      <c r="H93" s="446"/>
      <c r="I93" s="446">
        <v>0</v>
      </c>
      <c r="J93" s="446">
        <v>0</v>
      </c>
      <c r="K93" s="421" t="e">
        <f t="shared" si="3"/>
        <v>#DIV/0!</v>
      </c>
      <c r="L93" s="421" t="e">
        <f t="shared" si="3"/>
        <v>#DIV/0!</v>
      </c>
    </row>
    <row r="94" spans="1:12" ht="18.75" customHeight="1">
      <c r="A94" s="408" t="s">
        <v>322</v>
      </c>
      <c r="B94" s="438"/>
      <c r="C94" s="439"/>
      <c r="D94" s="409" t="s">
        <v>469</v>
      </c>
      <c r="E94" s="452"/>
      <c r="F94" s="411" t="s">
        <v>470</v>
      </c>
      <c r="G94" s="441">
        <f>SUM(G95)</f>
        <v>40320</v>
      </c>
      <c r="H94" s="441">
        <f>SUM(H95)</f>
        <v>40320</v>
      </c>
      <c r="I94" s="441">
        <f>SUM(I95)</f>
        <v>0</v>
      </c>
      <c r="J94" s="441">
        <f>SUM(J95)</f>
        <v>34657</v>
      </c>
      <c r="K94" s="413">
        <f t="shared" si="3"/>
        <v>85.95486111111111</v>
      </c>
      <c r="L94" s="413">
        <f t="shared" si="3"/>
        <v>85.95486111111111</v>
      </c>
    </row>
    <row r="95" spans="1:12" ht="18.75" customHeight="1">
      <c r="A95" s="414" t="s">
        <v>322</v>
      </c>
      <c r="B95" s="438"/>
      <c r="C95" s="439"/>
      <c r="D95" s="451"/>
      <c r="E95" s="452" t="s">
        <v>471</v>
      </c>
      <c r="F95" s="453" t="s">
        <v>472</v>
      </c>
      <c r="G95" s="446">
        <v>40320</v>
      </c>
      <c r="H95" s="446">
        <v>40320</v>
      </c>
      <c r="I95" s="446">
        <v>0</v>
      </c>
      <c r="J95" s="446">
        <v>34657</v>
      </c>
      <c r="K95" s="421">
        <f t="shared" si="3"/>
        <v>85.95486111111111</v>
      </c>
      <c r="L95" s="421">
        <f t="shared" si="3"/>
        <v>85.95486111111111</v>
      </c>
    </row>
    <row r="96" spans="1:12" ht="15" thickBot="1">
      <c r="A96" s="480"/>
      <c r="B96" s="481"/>
      <c r="C96" s="482"/>
      <c r="D96" s="482"/>
      <c r="E96" s="483"/>
      <c r="F96" s="484"/>
      <c r="G96" s="485"/>
      <c r="H96" s="485"/>
      <c r="I96" s="485"/>
      <c r="J96" s="485"/>
      <c r="K96" s="486"/>
      <c r="L96" s="486"/>
    </row>
    <row r="97" spans="2:6" ht="12.75">
      <c r="B97" s="487"/>
      <c r="C97" s="487"/>
      <c r="D97" s="487"/>
      <c r="E97" s="487"/>
      <c r="F97" s="487"/>
    </row>
    <row r="98" spans="2:6" ht="12.75">
      <c r="B98" s="487"/>
      <c r="C98" s="487"/>
      <c r="D98" s="487"/>
      <c r="E98" s="487"/>
      <c r="F98" s="487"/>
    </row>
    <row r="99" spans="2:6" ht="12.75">
      <c r="B99" s="487"/>
      <c r="C99" s="487"/>
      <c r="D99" s="487"/>
      <c r="E99" s="487"/>
      <c r="F99" s="487"/>
    </row>
    <row r="100" spans="2:6" ht="12.75">
      <c r="B100" s="487"/>
      <c r="C100" s="487"/>
      <c r="D100" s="487"/>
      <c r="E100" s="487"/>
      <c r="F100" s="487"/>
    </row>
    <row r="101" spans="2:6" ht="12.75">
      <c r="B101" s="487"/>
      <c r="C101" s="487"/>
      <c r="D101" s="487"/>
      <c r="E101" s="487"/>
      <c r="F101" s="487"/>
    </row>
    <row r="102" spans="2:6" ht="12.75">
      <c r="B102" s="487"/>
      <c r="C102" s="487"/>
      <c r="D102" s="487"/>
      <c r="E102" s="487"/>
      <c r="F102" s="487"/>
    </row>
    <row r="103" spans="2:6" ht="12.75">
      <c r="B103" s="487"/>
      <c r="C103" s="487"/>
      <c r="D103" s="487"/>
      <c r="E103" s="487"/>
      <c r="F103" s="487"/>
    </row>
    <row r="104" spans="2:6" ht="12.75">
      <c r="B104" s="487"/>
      <c r="C104" s="487"/>
      <c r="D104" s="487"/>
      <c r="E104" s="487"/>
      <c r="F104" s="487"/>
    </row>
    <row r="105" spans="2:6" ht="12.75">
      <c r="B105" s="487"/>
      <c r="C105" s="487"/>
      <c r="D105" s="487"/>
      <c r="E105" s="487"/>
      <c r="F105" s="487"/>
    </row>
    <row r="106" spans="2:6" ht="12.75">
      <c r="B106" s="487"/>
      <c r="C106" s="487"/>
      <c r="D106" s="487"/>
      <c r="E106" s="487"/>
      <c r="F106" s="487"/>
    </row>
    <row r="107" spans="2:6" ht="12.75">
      <c r="B107" s="487"/>
      <c r="C107" s="487"/>
      <c r="D107" s="487"/>
      <c r="E107" s="487"/>
      <c r="F107" s="487"/>
    </row>
    <row r="108" spans="2:6" ht="12.75">
      <c r="B108" s="487"/>
      <c r="C108" s="487"/>
      <c r="D108" s="487"/>
      <c r="E108" s="487"/>
      <c r="F108" s="487"/>
    </row>
    <row r="109" spans="2:6" ht="12.75">
      <c r="B109" s="487"/>
      <c r="C109" s="487"/>
      <c r="D109" s="487"/>
      <c r="E109" s="487"/>
      <c r="F109" s="487"/>
    </row>
    <row r="110" spans="2:6" ht="12.75">
      <c r="B110" s="487"/>
      <c r="C110" s="487"/>
      <c r="D110" s="487"/>
      <c r="E110" s="487"/>
      <c r="F110" s="487"/>
    </row>
    <row r="111" spans="2:6" ht="12.75">
      <c r="B111" s="487"/>
      <c r="C111" s="487"/>
      <c r="D111" s="487"/>
      <c r="E111" s="487"/>
      <c r="F111" s="487"/>
    </row>
    <row r="112" spans="2:6" ht="12.75">
      <c r="B112" s="487"/>
      <c r="C112" s="487"/>
      <c r="D112" s="487"/>
      <c r="E112" s="487"/>
      <c r="F112" s="487"/>
    </row>
    <row r="113" spans="2:6" ht="12.75">
      <c r="B113" s="487"/>
      <c r="C113" s="487"/>
      <c r="D113" s="487"/>
      <c r="E113" s="487"/>
      <c r="F113" s="487"/>
    </row>
    <row r="114" spans="2:6" ht="12.75">
      <c r="B114" s="487"/>
      <c r="C114" s="487"/>
      <c r="D114" s="487"/>
      <c r="E114" s="487"/>
      <c r="F114" s="487"/>
    </row>
    <row r="115" spans="2:6" ht="12.75">
      <c r="B115" s="487"/>
      <c r="C115" s="487"/>
      <c r="D115" s="487"/>
      <c r="E115" s="487"/>
      <c r="F115" s="487"/>
    </row>
    <row r="116" spans="2:6" ht="12.75">
      <c r="B116" s="487"/>
      <c r="C116" s="487"/>
      <c r="D116" s="487"/>
      <c r="E116" s="487"/>
      <c r="F116" s="487"/>
    </row>
    <row r="117" spans="2:6" ht="12.75">
      <c r="B117" s="487"/>
      <c r="C117" s="487"/>
      <c r="D117" s="487"/>
      <c r="E117" s="487"/>
      <c r="F117" s="487"/>
    </row>
    <row r="118" spans="2:6" ht="12.75">
      <c r="B118" s="487"/>
      <c r="C118" s="487"/>
      <c r="D118" s="487"/>
      <c r="E118" s="487"/>
      <c r="F118" s="487"/>
    </row>
    <row r="119" spans="2:6" ht="12.75">
      <c r="B119" s="487"/>
      <c r="C119" s="487"/>
      <c r="D119" s="487"/>
      <c r="E119" s="487"/>
      <c r="F119" s="487"/>
    </row>
    <row r="120" spans="2:6" ht="12.75">
      <c r="B120" s="487"/>
      <c r="C120" s="487"/>
      <c r="D120" s="487"/>
      <c r="E120" s="487"/>
      <c r="F120" s="487"/>
    </row>
    <row r="121" spans="2:6" ht="12.75">
      <c r="B121" s="487"/>
      <c r="C121" s="487"/>
      <c r="D121" s="487"/>
      <c r="E121" s="487"/>
      <c r="F121" s="487"/>
    </row>
    <row r="122" spans="2:6" ht="12.75">
      <c r="B122" s="487"/>
      <c r="C122" s="487"/>
      <c r="D122" s="487"/>
      <c r="E122" s="487"/>
      <c r="F122" s="487"/>
    </row>
    <row r="123" spans="2:6" ht="12.75">
      <c r="B123" s="487"/>
      <c r="C123" s="487"/>
      <c r="D123" s="487"/>
      <c r="E123" s="487"/>
      <c r="F123" s="487"/>
    </row>
    <row r="124" spans="2:6" ht="12.75">
      <c r="B124" s="487"/>
      <c r="C124" s="487"/>
      <c r="D124" s="487"/>
      <c r="E124" s="487"/>
      <c r="F124" s="487"/>
    </row>
    <row r="125" spans="2:6" ht="12.75">
      <c r="B125" s="487"/>
      <c r="C125" s="487"/>
      <c r="D125" s="487"/>
      <c r="E125" s="487"/>
      <c r="F125" s="487"/>
    </row>
    <row r="126" spans="2:6" ht="12.75">
      <c r="B126" s="487"/>
      <c r="C126" s="487"/>
      <c r="D126" s="487"/>
      <c r="E126" s="487"/>
      <c r="F126" s="487"/>
    </row>
    <row r="127" spans="2:6" ht="12.75">
      <c r="B127" s="487"/>
      <c r="C127" s="487"/>
      <c r="D127" s="487"/>
      <c r="E127" s="487"/>
      <c r="F127" s="487"/>
    </row>
    <row r="128" spans="2:6" ht="12.75">
      <c r="B128" s="487"/>
      <c r="C128" s="487"/>
      <c r="D128" s="487"/>
      <c r="E128" s="487"/>
      <c r="F128" s="487"/>
    </row>
    <row r="129" spans="2:6" ht="12.75">
      <c r="B129" s="487"/>
      <c r="C129" s="487"/>
      <c r="D129" s="487"/>
      <c r="E129" s="487"/>
      <c r="F129" s="487"/>
    </row>
    <row r="130" spans="2:6" ht="12.75">
      <c r="B130" s="487"/>
      <c r="C130" s="487"/>
      <c r="D130" s="487"/>
      <c r="E130" s="487"/>
      <c r="F130" s="487"/>
    </row>
    <row r="131" spans="2:6" ht="12.75">
      <c r="B131" s="487"/>
      <c r="C131" s="487"/>
      <c r="D131" s="487"/>
      <c r="E131" s="487"/>
      <c r="F131" s="487"/>
    </row>
    <row r="132" spans="2:6" ht="12.75">
      <c r="B132" s="487"/>
      <c r="C132" s="487"/>
      <c r="D132" s="487"/>
      <c r="E132" s="487"/>
      <c r="F132" s="487"/>
    </row>
    <row r="133" spans="2:6" ht="12.75">
      <c r="B133" s="487"/>
      <c r="C133" s="487"/>
      <c r="D133" s="487"/>
      <c r="E133" s="487"/>
      <c r="F133" s="487"/>
    </row>
    <row r="134" spans="2:6" ht="12.75">
      <c r="B134" s="487"/>
      <c r="C134" s="487"/>
      <c r="D134" s="487"/>
      <c r="E134" s="487"/>
      <c r="F134" s="487"/>
    </row>
    <row r="135" spans="2:6" ht="12.75">
      <c r="B135" s="487"/>
      <c r="C135" s="487"/>
      <c r="D135" s="487"/>
      <c r="E135" s="487"/>
      <c r="F135" s="487"/>
    </row>
    <row r="136" spans="2:6" ht="12.75">
      <c r="B136" s="487"/>
      <c r="C136" s="487"/>
      <c r="D136" s="487"/>
      <c r="E136" s="487"/>
      <c r="F136" s="487"/>
    </row>
    <row r="137" spans="2:6" ht="12.75">
      <c r="B137" s="487"/>
      <c r="C137" s="487"/>
      <c r="D137" s="487"/>
      <c r="E137" s="487"/>
      <c r="F137" s="487"/>
    </row>
    <row r="138" spans="2:6" ht="12.75">
      <c r="B138" s="487"/>
      <c r="C138" s="487"/>
      <c r="D138" s="487"/>
      <c r="E138" s="487"/>
      <c r="F138" s="487"/>
    </row>
    <row r="139" spans="2:6" ht="12.75">
      <c r="B139" s="487"/>
      <c r="C139" s="487"/>
      <c r="D139" s="487"/>
      <c r="E139" s="487"/>
      <c r="F139" s="487"/>
    </row>
    <row r="140" spans="2:6" ht="12.75">
      <c r="B140" s="487"/>
      <c r="C140" s="487"/>
      <c r="D140" s="487"/>
      <c r="E140" s="487"/>
      <c r="F140" s="487"/>
    </row>
    <row r="141" spans="2:6" ht="12.75">
      <c r="B141" s="487"/>
      <c r="C141" s="487"/>
      <c r="D141" s="487"/>
      <c r="E141" s="487"/>
      <c r="F141" s="487"/>
    </row>
    <row r="142" spans="2:6" ht="12.75">
      <c r="B142" s="487"/>
      <c r="C142" s="487"/>
      <c r="D142" s="487"/>
      <c r="E142" s="487"/>
      <c r="F142" s="487"/>
    </row>
    <row r="143" spans="2:6" ht="12.75">
      <c r="B143" s="487"/>
      <c r="C143" s="487"/>
      <c r="D143" s="487"/>
      <c r="E143" s="487"/>
      <c r="F143" s="487"/>
    </row>
    <row r="144" spans="2:6" ht="12.75">
      <c r="B144" s="487"/>
      <c r="C144" s="487"/>
      <c r="D144" s="487"/>
      <c r="E144" s="487"/>
      <c r="F144" s="487"/>
    </row>
    <row r="145" spans="2:6" ht="12.75">
      <c r="B145" s="487"/>
      <c r="C145" s="487"/>
      <c r="D145" s="487"/>
      <c r="E145" s="487"/>
      <c r="F145" s="487"/>
    </row>
    <row r="146" spans="2:6" ht="12.75">
      <c r="B146" s="487"/>
      <c r="C146" s="487"/>
      <c r="D146" s="487"/>
      <c r="E146" s="487"/>
      <c r="F146" s="487"/>
    </row>
    <row r="147" spans="2:6" ht="12.75">
      <c r="B147" s="487"/>
      <c r="C147" s="487"/>
      <c r="D147" s="487"/>
      <c r="E147" s="487"/>
      <c r="F147" s="487"/>
    </row>
    <row r="148" spans="2:6" ht="12.75">
      <c r="B148" s="487"/>
      <c r="C148" s="487"/>
      <c r="D148" s="487"/>
      <c r="E148" s="487"/>
      <c r="F148" s="487"/>
    </row>
    <row r="149" spans="2:6" ht="12.75">
      <c r="B149" s="487"/>
      <c r="C149" s="487"/>
      <c r="D149" s="487"/>
      <c r="E149" s="487"/>
      <c r="F149" s="487"/>
    </row>
    <row r="150" spans="2:6" ht="12.75">
      <c r="B150" s="487"/>
      <c r="C150" s="487"/>
      <c r="D150" s="487"/>
      <c r="E150" s="487"/>
      <c r="F150" s="487"/>
    </row>
    <row r="151" spans="2:6" ht="12.75">
      <c r="B151" s="487"/>
      <c r="C151" s="487"/>
      <c r="D151" s="487"/>
      <c r="E151" s="487"/>
      <c r="F151" s="487"/>
    </row>
    <row r="152" spans="2:6" ht="12.75">
      <c r="B152" s="487"/>
      <c r="C152" s="487"/>
      <c r="D152" s="487"/>
      <c r="E152" s="487"/>
      <c r="F152" s="487"/>
    </row>
    <row r="153" spans="2:6" ht="12.75">
      <c r="B153" s="487"/>
      <c r="C153" s="487"/>
      <c r="D153" s="487"/>
      <c r="E153" s="487"/>
      <c r="F153" s="487"/>
    </row>
    <row r="154" spans="2:6" ht="12.75">
      <c r="B154" s="487"/>
      <c r="C154" s="487"/>
      <c r="D154" s="487"/>
      <c r="E154" s="487"/>
      <c r="F154" s="487"/>
    </row>
    <row r="155" spans="2:6" ht="12.75">
      <c r="B155" s="487"/>
      <c r="C155" s="487"/>
      <c r="D155" s="487"/>
      <c r="E155" s="487"/>
      <c r="F155" s="487"/>
    </row>
    <row r="156" spans="2:6" ht="12.75">
      <c r="B156" s="487"/>
      <c r="C156" s="487"/>
      <c r="D156" s="487"/>
      <c r="E156" s="487"/>
      <c r="F156" s="487"/>
    </row>
    <row r="157" spans="2:6" ht="12.75">
      <c r="B157" s="487"/>
      <c r="C157" s="487"/>
      <c r="D157" s="487"/>
      <c r="E157" s="487"/>
      <c r="F157" s="487"/>
    </row>
    <row r="158" spans="2:6" ht="12.75">
      <c r="B158" s="487"/>
      <c r="C158" s="487"/>
      <c r="D158" s="487"/>
      <c r="E158" s="487"/>
      <c r="F158" s="487"/>
    </row>
    <row r="159" spans="2:6" ht="12.75">
      <c r="B159" s="487"/>
      <c r="C159" s="487"/>
      <c r="D159" s="487"/>
      <c r="E159" s="487"/>
      <c r="F159" s="487"/>
    </row>
    <row r="160" spans="2:6" ht="12.75">
      <c r="B160" s="487"/>
      <c r="C160" s="487"/>
      <c r="D160" s="487"/>
      <c r="E160" s="487"/>
      <c r="F160" s="487"/>
    </row>
    <row r="161" spans="2:6" ht="12.75">
      <c r="B161" s="487"/>
      <c r="C161" s="487"/>
      <c r="D161" s="487"/>
      <c r="E161" s="487"/>
      <c r="F161" s="487"/>
    </row>
    <row r="162" spans="2:6" ht="12.75">
      <c r="B162" s="487"/>
      <c r="C162" s="487"/>
      <c r="D162" s="487"/>
      <c r="E162" s="487"/>
      <c r="F162" s="487"/>
    </row>
    <row r="163" spans="2:6" ht="12.75">
      <c r="B163" s="487"/>
      <c r="C163" s="487"/>
      <c r="D163" s="487"/>
      <c r="E163" s="487"/>
      <c r="F163" s="487"/>
    </row>
    <row r="164" spans="2:6" ht="12.75">
      <c r="B164" s="487"/>
      <c r="C164" s="487"/>
      <c r="D164" s="487"/>
      <c r="E164" s="487"/>
      <c r="F164" s="487"/>
    </row>
    <row r="165" spans="2:6" ht="12.75">
      <c r="B165" s="487"/>
      <c r="C165" s="487"/>
      <c r="D165" s="487"/>
      <c r="E165" s="487"/>
      <c r="F165" s="487"/>
    </row>
    <row r="166" spans="2:6" ht="12.75">
      <c r="B166" s="487"/>
      <c r="C166" s="487"/>
      <c r="D166" s="487"/>
      <c r="E166" s="487"/>
      <c r="F166" s="487"/>
    </row>
    <row r="167" spans="2:6" ht="12.75">
      <c r="B167" s="487"/>
      <c r="C167" s="487"/>
      <c r="D167" s="487"/>
      <c r="E167" s="487"/>
      <c r="F167" s="487"/>
    </row>
    <row r="168" spans="2:6" ht="12.75">
      <c r="B168" s="487"/>
      <c r="C168" s="487"/>
      <c r="D168" s="487"/>
      <c r="E168" s="487"/>
      <c r="F168" s="487"/>
    </row>
    <row r="169" spans="2:6" ht="12.75">
      <c r="B169" s="487"/>
      <c r="C169" s="487"/>
      <c r="D169" s="487"/>
      <c r="E169" s="487"/>
      <c r="F169" s="487"/>
    </row>
    <row r="170" spans="2:6" ht="12.75">
      <c r="B170" s="487"/>
      <c r="C170" s="487"/>
      <c r="D170" s="487"/>
      <c r="E170" s="487"/>
      <c r="F170" s="487"/>
    </row>
    <row r="171" spans="2:6" ht="12.75">
      <c r="B171" s="487"/>
      <c r="C171" s="487"/>
      <c r="D171" s="487"/>
      <c r="E171" s="487"/>
      <c r="F171" s="487"/>
    </row>
    <row r="172" spans="2:6" ht="12.75">
      <c r="B172" s="487"/>
      <c r="C172" s="487"/>
      <c r="D172" s="487"/>
      <c r="E172" s="487"/>
      <c r="F172" s="487"/>
    </row>
    <row r="173" spans="2:6" ht="12.75">
      <c r="B173" s="487"/>
      <c r="C173" s="487"/>
      <c r="D173" s="487"/>
      <c r="E173" s="487"/>
      <c r="F173" s="487"/>
    </row>
    <row r="174" spans="2:6" ht="12.75">
      <c r="B174" s="487"/>
      <c r="C174" s="487"/>
      <c r="D174" s="487"/>
      <c r="E174" s="487"/>
      <c r="F174" s="487"/>
    </row>
    <row r="175" spans="2:6" ht="12.75">
      <c r="B175" s="487"/>
      <c r="C175" s="487"/>
      <c r="D175" s="487"/>
      <c r="E175" s="487"/>
      <c r="F175" s="487"/>
    </row>
    <row r="176" spans="2:6" ht="12.75">
      <c r="B176" s="487"/>
      <c r="C176" s="487"/>
      <c r="D176" s="487"/>
      <c r="E176" s="487"/>
      <c r="F176" s="487"/>
    </row>
    <row r="177" spans="2:6" ht="12.75">
      <c r="B177" s="487"/>
      <c r="C177" s="487"/>
      <c r="D177" s="487"/>
      <c r="E177" s="487"/>
      <c r="F177" s="487"/>
    </row>
    <row r="178" spans="2:6" ht="12.75">
      <c r="B178" s="487"/>
      <c r="C178" s="487"/>
      <c r="D178" s="487"/>
      <c r="E178" s="487"/>
      <c r="F178" s="487"/>
    </row>
    <row r="179" spans="2:6" ht="12.75">
      <c r="B179" s="487"/>
      <c r="C179" s="487"/>
      <c r="D179" s="487"/>
      <c r="E179" s="487"/>
      <c r="F179" s="487"/>
    </row>
    <row r="180" spans="2:6" ht="12.75">
      <c r="B180" s="487"/>
      <c r="C180" s="487"/>
      <c r="D180" s="487"/>
      <c r="E180" s="487"/>
      <c r="F180" s="487"/>
    </row>
    <row r="181" spans="2:6" ht="12.75">
      <c r="B181" s="487"/>
      <c r="C181" s="487"/>
      <c r="D181" s="487"/>
      <c r="E181" s="487"/>
      <c r="F181" s="487"/>
    </row>
    <row r="182" spans="2:6" ht="12.75">
      <c r="B182" s="487"/>
      <c r="C182" s="487"/>
      <c r="D182" s="487"/>
      <c r="E182" s="487"/>
      <c r="F182" s="487"/>
    </row>
    <row r="183" spans="2:6" ht="12.75">
      <c r="B183" s="487"/>
      <c r="C183" s="487"/>
      <c r="D183" s="487"/>
      <c r="E183" s="487"/>
      <c r="F183" s="487"/>
    </row>
    <row r="184" spans="2:6" ht="12.75">
      <c r="B184" s="487"/>
      <c r="C184" s="487"/>
      <c r="D184" s="487"/>
      <c r="E184" s="487"/>
      <c r="F184" s="487"/>
    </row>
    <row r="185" spans="2:6" ht="12.75">
      <c r="B185" s="487"/>
      <c r="C185" s="487"/>
      <c r="D185" s="487"/>
      <c r="E185" s="487"/>
      <c r="F185" s="487"/>
    </row>
    <row r="186" spans="2:6" ht="12.75">
      <c r="B186" s="487"/>
      <c r="C186" s="487"/>
      <c r="D186" s="487"/>
      <c r="E186" s="487"/>
      <c r="F186" s="487"/>
    </row>
    <row r="187" spans="2:6" ht="12.75">
      <c r="B187" s="487"/>
      <c r="C187" s="487"/>
      <c r="D187" s="487"/>
      <c r="E187" s="487"/>
      <c r="F187" s="487"/>
    </row>
    <row r="188" spans="2:6" ht="12.75">
      <c r="B188" s="487"/>
      <c r="C188" s="487"/>
      <c r="D188" s="487"/>
      <c r="E188" s="487"/>
      <c r="F188" s="487"/>
    </row>
    <row r="189" spans="2:6" ht="12.75">
      <c r="B189" s="487"/>
      <c r="C189" s="487"/>
      <c r="D189" s="487"/>
      <c r="E189" s="487"/>
      <c r="F189" s="487"/>
    </row>
    <row r="190" spans="2:6" ht="12.75">
      <c r="B190" s="487"/>
      <c r="C190" s="487"/>
      <c r="D190" s="487"/>
      <c r="E190" s="487"/>
      <c r="F190" s="487"/>
    </row>
    <row r="191" spans="2:6" ht="12.75">
      <c r="B191" s="487"/>
      <c r="C191" s="487"/>
      <c r="D191" s="487"/>
      <c r="E191" s="487"/>
      <c r="F191" s="487"/>
    </row>
    <row r="192" spans="2:6" ht="12.75">
      <c r="B192" s="487"/>
      <c r="C192" s="487"/>
      <c r="D192" s="487"/>
      <c r="E192" s="487"/>
      <c r="F192" s="487"/>
    </row>
    <row r="193" spans="2:6" ht="12.75">
      <c r="B193" s="487"/>
      <c r="C193" s="487"/>
      <c r="D193" s="487"/>
      <c r="E193" s="487"/>
      <c r="F193" s="487"/>
    </row>
    <row r="194" spans="2:6" ht="12.75">
      <c r="B194" s="487"/>
      <c r="C194" s="487"/>
      <c r="D194" s="487"/>
      <c r="E194" s="487"/>
      <c r="F194" s="487"/>
    </row>
    <row r="195" spans="2:6" ht="12.75">
      <c r="B195" s="487"/>
      <c r="C195" s="487"/>
      <c r="D195" s="487"/>
      <c r="E195" s="487"/>
      <c r="F195" s="487"/>
    </row>
    <row r="196" spans="2:6" ht="12.75">
      <c r="B196" s="487"/>
      <c r="C196" s="487"/>
      <c r="D196" s="487"/>
      <c r="E196" s="487"/>
      <c r="F196" s="487"/>
    </row>
    <row r="197" spans="2:6" ht="12.75">
      <c r="B197" s="487"/>
      <c r="C197" s="487"/>
      <c r="D197" s="487"/>
      <c r="E197" s="487"/>
      <c r="F197" s="487"/>
    </row>
    <row r="198" spans="2:6" ht="12.75">
      <c r="B198" s="487"/>
      <c r="C198" s="487"/>
      <c r="D198" s="487"/>
      <c r="E198" s="487"/>
      <c r="F198" s="487"/>
    </row>
    <row r="199" spans="2:6" ht="12.75">
      <c r="B199" s="487"/>
      <c r="C199" s="487"/>
      <c r="D199" s="487"/>
      <c r="E199" s="487"/>
      <c r="F199" s="487"/>
    </row>
    <row r="200" spans="2:6" ht="12.75">
      <c r="B200" s="487"/>
      <c r="C200" s="487"/>
      <c r="D200" s="487"/>
      <c r="E200" s="487"/>
      <c r="F200" s="487"/>
    </row>
    <row r="201" spans="2:6" ht="12.75">
      <c r="B201" s="487"/>
      <c r="C201" s="487"/>
      <c r="D201" s="487"/>
      <c r="E201" s="487"/>
      <c r="F201" s="487"/>
    </row>
    <row r="202" spans="2:6" ht="12.75">
      <c r="B202" s="487"/>
      <c r="C202" s="487"/>
      <c r="D202" s="487"/>
      <c r="E202" s="487"/>
      <c r="F202" s="487"/>
    </row>
    <row r="203" spans="2:6" ht="12.75">
      <c r="B203" s="487"/>
      <c r="C203" s="487"/>
      <c r="D203" s="487"/>
      <c r="E203" s="487"/>
      <c r="F203" s="487"/>
    </row>
    <row r="204" spans="2:6" ht="12.75">
      <c r="B204" s="487"/>
      <c r="C204" s="487"/>
      <c r="D204" s="487"/>
      <c r="E204" s="487"/>
      <c r="F204" s="487"/>
    </row>
    <row r="205" spans="2:6" ht="12.75">
      <c r="B205" s="487"/>
      <c r="C205" s="487"/>
      <c r="D205" s="487"/>
      <c r="E205" s="487"/>
      <c r="F205" s="487"/>
    </row>
    <row r="206" spans="2:6" ht="12.75">
      <c r="B206" s="487"/>
      <c r="C206" s="487"/>
      <c r="D206" s="487"/>
      <c r="E206" s="487"/>
      <c r="F206" s="487"/>
    </row>
    <row r="207" spans="2:6" ht="12.75">
      <c r="B207" s="487"/>
      <c r="C207" s="487"/>
      <c r="D207" s="487"/>
      <c r="E207" s="487"/>
      <c r="F207" s="487"/>
    </row>
    <row r="208" spans="2:6" ht="12.75">
      <c r="B208" s="487"/>
      <c r="C208" s="487"/>
      <c r="D208" s="487"/>
      <c r="E208" s="487"/>
      <c r="F208" s="487"/>
    </row>
    <row r="209" spans="2:6" ht="12.75">
      <c r="B209" s="487"/>
      <c r="C209" s="487"/>
      <c r="D209" s="487"/>
      <c r="E209" s="487"/>
      <c r="F209" s="487"/>
    </row>
    <row r="210" spans="2:6" ht="12.75">
      <c r="B210" s="487"/>
      <c r="C210" s="487"/>
      <c r="D210" s="487"/>
      <c r="E210" s="487"/>
      <c r="F210" s="487"/>
    </row>
    <row r="211" spans="2:6" ht="12.75">
      <c r="B211" s="487"/>
      <c r="C211" s="487"/>
      <c r="D211" s="487"/>
      <c r="E211" s="487"/>
      <c r="F211" s="487"/>
    </row>
    <row r="212" spans="2:6" ht="12.75">
      <c r="B212" s="487"/>
      <c r="C212" s="487"/>
      <c r="D212" s="487"/>
      <c r="E212" s="487"/>
      <c r="F212" s="487"/>
    </row>
    <row r="213" spans="2:6" ht="12.75">
      <c r="B213" s="487"/>
      <c r="C213" s="487"/>
      <c r="D213" s="487"/>
      <c r="E213" s="487"/>
      <c r="F213" s="487"/>
    </row>
    <row r="214" spans="2:6" ht="12.75">
      <c r="B214" s="487"/>
      <c r="C214" s="487"/>
      <c r="D214" s="487"/>
      <c r="E214" s="487"/>
      <c r="F214" s="487"/>
    </row>
    <row r="215" spans="2:6" ht="12.75">
      <c r="B215" s="487"/>
      <c r="C215" s="487"/>
      <c r="D215" s="487"/>
      <c r="E215" s="487"/>
      <c r="F215" s="487"/>
    </row>
    <row r="216" spans="2:6" ht="12.75">
      <c r="B216" s="487"/>
      <c r="C216" s="487"/>
      <c r="D216" s="487"/>
      <c r="E216" s="487"/>
      <c r="F216" s="487"/>
    </row>
    <row r="217" spans="2:6" ht="12.75">
      <c r="B217" s="487"/>
      <c r="C217" s="487"/>
      <c r="D217" s="487"/>
      <c r="E217" s="487"/>
      <c r="F217" s="487"/>
    </row>
    <row r="218" spans="2:6" ht="12.75">
      <c r="B218" s="487"/>
      <c r="C218" s="487"/>
      <c r="D218" s="487"/>
      <c r="E218" s="487"/>
      <c r="F218" s="487"/>
    </row>
    <row r="219" spans="2:6" ht="12.75">
      <c r="B219" s="487"/>
      <c r="C219" s="487"/>
      <c r="D219" s="487"/>
      <c r="E219" s="487"/>
      <c r="F219" s="487"/>
    </row>
    <row r="220" spans="2:6" ht="12.75">
      <c r="B220" s="487"/>
      <c r="C220" s="487"/>
      <c r="D220" s="487"/>
      <c r="E220" s="487"/>
      <c r="F220" s="487"/>
    </row>
    <row r="221" spans="2:6" ht="12.75">
      <c r="B221" s="487"/>
      <c r="C221" s="487"/>
      <c r="D221" s="487"/>
      <c r="E221" s="487"/>
      <c r="F221" s="487"/>
    </row>
    <row r="222" spans="2:6" ht="12.75">
      <c r="B222" s="487"/>
      <c r="C222" s="487"/>
      <c r="D222" s="487"/>
      <c r="E222" s="487"/>
      <c r="F222" s="487"/>
    </row>
    <row r="223" spans="2:6" ht="12.75">
      <c r="B223" s="487"/>
      <c r="C223" s="487"/>
      <c r="D223" s="487"/>
      <c r="E223" s="487"/>
      <c r="F223" s="487"/>
    </row>
    <row r="224" spans="2:6" ht="12.75">
      <c r="B224" s="487"/>
      <c r="C224" s="487"/>
      <c r="D224" s="487"/>
      <c r="E224" s="487"/>
      <c r="F224" s="487"/>
    </row>
    <row r="225" spans="2:6" ht="12.75">
      <c r="B225" s="487"/>
      <c r="C225" s="487"/>
      <c r="D225" s="487"/>
      <c r="E225" s="487"/>
      <c r="F225" s="487"/>
    </row>
    <row r="226" spans="2:6" ht="12.75">
      <c r="B226" s="487"/>
      <c r="C226" s="487"/>
      <c r="D226" s="487"/>
      <c r="E226" s="487"/>
      <c r="F226" s="487"/>
    </row>
    <row r="227" spans="2:6" ht="12.75">
      <c r="B227" s="487"/>
      <c r="C227" s="487"/>
      <c r="D227" s="487"/>
      <c r="E227" s="487"/>
      <c r="F227" s="487"/>
    </row>
    <row r="228" spans="2:6" ht="12.75">
      <c r="B228" s="487"/>
      <c r="C228" s="487"/>
      <c r="D228" s="487"/>
      <c r="E228" s="487"/>
      <c r="F228" s="487"/>
    </row>
    <row r="229" spans="2:6" ht="12.75">
      <c r="B229" s="487"/>
      <c r="C229" s="487"/>
      <c r="D229" s="487"/>
      <c r="E229" s="487"/>
      <c r="F229" s="487"/>
    </row>
    <row r="230" spans="2:6" ht="12.75">
      <c r="B230" s="487"/>
      <c r="C230" s="487"/>
      <c r="D230" s="487"/>
      <c r="E230" s="487"/>
      <c r="F230" s="487"/>
    </row>
    <row r="231" spans="2:6" ht="12.75">
      <c r="B231" s="487"/>
      <c r="C231" s="487"/>
      <c r="D231" s="487"/>
      <c r="E231" s="487"/>
      <c r="F231" s="487"/>
    </row>
    <row r="232" spans="2:6" ht="12.75">
      <c r="B232" s="487"/>
      <c r="C232" s="487"/>
      <c r="D232" s="487"/>
      <c r="E232" s="487"/>
      <c r="F232" s="487"/>
    </row>
    <row r="233" spans="2:6" ht="12.75">
      <c r="B233" s="487"/>
      <c r="C233" s="487"/>
      <c r="D233" s="487"/>
      <c r="E233" s="487"/>
      <c r="F233" s="487"/>
    </row>
    <row r="234" spans="2:6" ht="12.75">
      <c r="B234" s="487"/>
      <c r="C234" s="487"/>
      <c r="D234" s="487"/>
      <c r="E234" s="487"/>
      <c r="F234" s="487"/>
    </row>
    <row r="235" spans="2:6" ht="12.75">
      <c r="B235" s="487"/>
      <c r="C235" s="487"/>
      <c r="D235" s="487"/>
      <c r="E235" s="487"/>
      <c r="F235" s="487"/>
    </row>
    <row r="236" spans="2:6" ht="12.75">
      <c r="B236" s="487"/>
      <c r="C236" s="487"/>
      <c r="D236" s="487"/>
      <c r="E236" s="487"/>
      <c r="F236" s="487"/>
    </row>
    <row r="237" spans="2:6" ht="12.75">
      <c r="B237" s="487"/>
      <c r="C237" s="487"/>
      <c r="D237" s="487"/>
      <c r="E237" s="487"/>
      <c r="F237" s="487"/>
    </row>
    <row r="238" spans="2:6" ht="12.75">
      <c r="B238" s="487"/>
      <c r="C238" s="487"/>
      <c r="D238" s="487"/>
      <c r="E238" s="487"/>
      <c r="F238" s="487"/>
    </row>
    <row r="239" spans="2:6" ht="12.75">
      <c r="B239" s="487"/>
      <c r="C239" s="487"/>
      <c r="D239" s="487"/>
      <c r="E239" s="487"/>
      <c r="F239" s="487"/>
    </row>
    <row r="240" spans="2:6" ht="12.75">
      <c r="B240" s="487"/>
      <c r="C240" s="487"/>
      <c r="D240" s="487"/>
      <c r="E240" s="487"/>
      <c r="F240" s="487"/>
    </row>
    <row r="241" spans="2:6" ht="12.75">
      <c r="B241" s="487"/>
      <c r="C241" s="487"/>
      <c r="D241" s="487"/>
      <c r="E241" s="487"/>
      <c r="F241" s="487"/>
    </row>
    <row r="242" spans="2:6" ht="12.75">
      <c r="B242" s="487"/>
      <c r="C242" s="487"/>
      <c r="D242" s="487"/>
      <c r="E242" s="487"/>
      <c r="F242" s="487"/>
    </row>
    <row r="243" spans="2:6" ht="12.75">
      <c r="B243" s="487"/>
      <c r="C243" s="487"/>
      <c r="D243" s="487"/>
      <c r="E243" s="487"/>
      <c r="F243" s="487"/>
    </row>
    <row r="244" spans="2:6" ht="12.75">
      <c r="B244" s="487"/>
      <c r="C244" s="487"/>
      <c r="D244" s="487"/>
      <c r="E244" s="487"/>
      <c r="F244" s="487"/>
    </row>
    <row r="245" spans="2:6" ht="12.75">
      <c r="B245" s="487"/>
      <c r="C245" s="487"/>
      <c r="D245" s="487"/>
      <c r="E245" s="487"/>
      <c r="F245" s="487"/>
    </row>
    <row r="246" spans="2:6" ht="12.75">
      <c r="B246" s="487"/>
      <c r="C246" s="487"/>
      <c r="D246" s="487"/>
      <c r="E246" s="487"/>
      <c r="F246" s="487"/>
    </row>
    <row r="247" spans="2:6" ht="12.75">
      <c r="B247" s="487"/>
      <c r="C247" s="487"/>
      <c r="D247" s="487"/>
      <c r="E247" s="487"/>
      <c r="F247" s="487"/>
    </row>
    <row r="248" spans="2:6" ht="12.75">
      <c r="B248" s="487"/>
      <c r="C248" s="487"/>
      <c r="D248" s="487"/>
      <c r="E248" s="487"/>
      <c r="F248" s="487"/>
    </row>
    <row r="249" spans="2:6" ht="12.75">
      <c r="B249" s="487"/>
      <c r="C249" s="487"/>
      <c r="D249" s="487"/>
      <c r="E249" s="487"/>
      <c r="F249" s="487"/>
    </row>
    <row r="250" spans="2:6" ht="12.75">
      <c r="B250" s="487"/>
      <c r="C250" s="487"/>
      <c r="D250" s="487"/>
      <c r="E250" s="487"/>
      <c r="F250" s="487"/>
    </row>
    <row r="251" spans="2:6" ht="12.75">
      <c r="B251" s="487"/>
      <c r="C251" s="487"/>
      <c r="D251" s="487"/>
      <c r="E251" s="487"/>
      <c r="F251" s="487"/>
    </row>
    <row r="252" spans="2:6" ht="12.75">
      <c r="B252" s="487"/>
      <c r="C252" s="487"/>
      <c r="D252" s="487"/>
      <c r="E252" s="487"/>
      <c r="F252" s="487"/>
    </row>
    <row r="253" spans="2:6" ht="12.75">
      <c r="B253" s="487"/>
      <c r="C253" s="487"/>
      <c r="D253" s="487"/>
      <c r="E253" s="487"/>
      <c r="F253" s="487"/>
    </row>
    <row r="254" spans="2:6" ht="12.75">
      <c r="B254" s="487"/>
      <c r="C254" s="487"/>
      <c r="D254" s="487"/>
      <c r="E254" s="487"/>
      <c r="F254" s="487"/>
    </row>
    <row r="255" spans="2:6" ht="12.75">
      <c r="B255" s="487"/>
      <c r="C255" s="487"/>
      <c r="D255" s="487"/>
      <c r="E255" s="487"/>
      <c r="F255" s="487"/>
    </row>
    <row r="256" spans="2:6" ht="12.75">
      <c r="B256" s="487"/>
      <c r="C256" s="487"/>
      <c r="D256" s="487"/>
      <c r="E256" s="487"/>
      <c r="F256" s="487"/>
    </row>
    <row r="257" spans="2:6" ht="12.75">
      <c r="B257" s="487"/>
      <c r="C257" s="487"/>
      <c r="D257" s="487"/>
      <c r="E257" s="487"/>
      <c r="F257" s="487"/>
    </row>
    <row r="258" spans="2:6" ht="12.75">
      <c r="B258" s="487"/>
      <c r="C258" s="487"/>
      <c r="D258" s="487"/>
      <c r="E258" s="487"/>
      <c r="F258" s="487"/>
    </row>
    <row r="259" spans="2:6" ht="12.75">
      <c r="B259" s="487"/>
      <c r="C259" s="487"/>
      <c r="D259" s="487"/>
      <c r="E259" s="487"/>
      <c r="F259" s="487"/>
    </row>
    <row r="260" spans="2:6" ht="12.75">
      <c r="B260" s="487"/>
      <c r="C260" s="487"/>
      <c r="D260" s="487"/>
      <c r="E260" s="487"/>
      <c r="F260" s="487"/>
    </row>
    <row r="261" spans="2:6" ht="12.75">
      <c r="B261" s="487"/>
      <c r="C261" s="487"/>
      <c r="D261" s="487"/>
      <c r="E261" s="487"/>
      <c r="F261" s="487"/>
    </row>
    <row r="262" spans="2:6" ht="12.75">
      <c r="B262" s="487"/>
      <c r="C262" s="487"/>
      <c r="D262" s="487"/>
      <c r="E262" s="487"/>
      <c r="F262" s="487"/>
    </row>
    <row r="263" spans="2:6" ht="12.75">
      <c r="B263" s="487"/>
      <c r="C263" s="487"/>
      <c r="D263" s="487"/>
      <c r="E263" s="487"/>
      <c r="F263" s="487"/>
    </row>
    <row r="264" spans="2:6" ht="12.75">
      <c r="B264" s="487"/>
      <c r="C264" s="487"/>
      <c r="D264" s="487"/>
      <c r="E264" s="487"/>
      <c r="F264" s="487"/>
    </row>
    <row r="265" spans="2:6" ht="12.75">
      <c r="B265" s="487"/>
      <c r="C265" s="487"/>
      <c r="D265" s="487"/>
      <c r="E265" s="487"/>
      <c r="F265" s="487"/>
    </row>
    <row r="266" spans="2:6" ht="12.75">
      <c r="B266" s="487"/>
      <c r="C266" s="487"/>
      <c r="D266" s="487"/>
      <c r="E266" s="487"/>
      <c r="F266" s="487"/>
    </row>
    <row r="267" spans="2:6" ht="12.75">
      <c r="B267" s="487"/>
      <c r="C267" s="487"/>
      <c r="D267" s="487"/>
      <c r="E267" s="487"/>
      <c r="F267" s="487"/>
    </row>
    <row r="268" spans="2:6" ht="12.75">
      <c r="B268" s="487"/>
      <c r="C268" s="487"/>
      <c r="D268" s="487"/>
      <c r="E268" s="487"/>
      <c r="F268" s="487"/>
    </row>
    <row r="269" spans="2:6" ht="12.75">
      <c r="B269" s="487"/>
      <c r="C269" s="487"/>
      <c r="D269" s="487"/>
      <c r="E269" s="487"/>
      <c r="F269" s="487"/>
    </row>
    <row r="270" spans="2:6" ht="12.75">
      <c r="B270" s="487"/>
      <c r="C270" s="487"/>
      <c r="D270" s="487"/>
      <c r="E270" s="487"/>
      <c r="F270" s="487"/>
    </row>
    <row r="271" spans="2:6" ht="12.75">
      <c r="B271" s="487"/>
      <c r="C271" s="487"/>
      <c r="D271" s="487"/>
      <c r="E271" s="487"/>
      <c r="F271" s="487"/>
    </row>
    <row r="272" spans="2:6" ht="12.75">
      <c r="B272" s="487"/>
      <c r="C272" s="487"/>
      <c r="D272" s="487"/>
      <c r="E272" s="487"/>
      <c r="F272" s="487"/>
    </row>
    <row r="273" spans="2:6" ht="12.75">
      <c r="B273" s="487"/>
      <c r="C273" s="487"/>
      <c r="D273" s="487"/>
      <c r="E273" s="487"/>
      <c r="F273" s="487"/>
    </row>
    <row r="274" spans="2:6" ht="12.75">
      <c r="B274" s="487"/>
      <c r="C274" s="487"/>
      <c r="D274" s="487"/>
      <c r="E274" s="487"/>
      <c r="F274" s="487"/>
    </row>
    <row r="275" spans="2:6" ht="12.75">
      <c r="B275" s="487"/>
      <c r="C275" s="487"/>
      <c r="D275" s="487"/>
      <c r="E275" s="487"/>
      <c r="F275" s="487"/>
    </row>
    <row r="276" spans="2:6" ht="12.75">
      <c r="B276" s="487"/>
      <c r="C276" s="487"/>
      <c r="D276" s="487"/>
      <c r="E276" s="487"/>
      <c r="F276" s="487"/>
    </row>
    <row r="277" spans="2:6" ht="12.75">
      <c r="B277" s="487"/>
      <c r="C277" s="487"/>
      <c r="D277" s="487"/>
      <c r="E277" s="487"/>
      <c r="F277" s="487"/>
    </row>
    <row r="278" spans="2:6" ht="12.75">
      <c r="B278" s="487"/>
      <c r="C278" s="487"/>
      <c r="D278" s="487"/>
      <c r="E278" s="487"/>
      <c r="F278" s="487"/>
    </row>
    <row r="279" spans="2:6" ht="12.75">
      <c r="B279" s="487"/>
      <c r="C279" s="487"/>
      <c r="D279" s="487"/>
      <c r="E279" s="487"/>
      <c r="F279" s="487"/>
    </row>
    <row r="280" spans="2:6" ht="12.75">
      <c r="B280" s="487"/>
      <c r="C280" s="487"/>
      <c r="D280" s="487"/>
      <c r="E280" s="487"/>
      <c r="F280" s="487"/>
    </row>
    <row r="281" spans="2:6" ht="12.75">
      <c r="B281" s="487"/>
      <c r="C281" s="487"/>
      <c r="D281" s="487"/>
      <c r="E281" s="487"/>
      <c r="F281" s="487"/>
    </row>
    <row r="282" spans="2:6" ht="12.75">
      <c r="B282" s="487"/>
      <c r="C282" s="487"/>
      <c r="D282" s="487"/>
      <c r="E282" s="487"/>
      <c r="F282" s="487"/>
    </row>
    <row r="283" spans="2:6" ht="12.75">
      <c r="B283" s="487"/>
      <c r="C283" s="487"/>
      <c r="D283" s="487"/>
      <c r="E283" s="487"/>
      <c r="F283" s="487"/>
    </row>
    <row r="284" spans="2:6" ht="12.75">
      <c r="B284" s="487"/>
      <c r="C284" s="487"/>
      <c r="D284" s="487"/>
      <c r="E284" s="487"/>
      <c r="F284" s="487"/>
    </row>
    <row r="285" spans="2:6" ht="12.75">
      <c r="B285" s="487"/>
      <c r="C285" s="487"/>
      <c r="D285" s="487"/>
      <c r="E285" s="487"/>
      <c r="F285" s="487"/>
    </row>
    <row r="286" spans="2:6" ht="12.75">
      <c r="B286" s="487"/>
      <c r="C286" s="487"/>
      <c r="D286" s="487"/>
      <c r="E286" s="487"/>
      <c r="F286" s="487"/>
    </row>
    <row r="287" spans="2:6" ht="12.75">
      <c r="B287" s="487"/>
      <c r="C287" s="487"/>
      <c r="D287" s="487"/>
      <c r="E287" s="487"/>
      <c r="F287" s="487"/>
    </row>
    <row r="288" spans="2:6" ht="12.75">
      <c r="B288" s="487"/>
      <c r="C288" s="487"/>
      <c r="D288" s="487"/>
      <c r="E288" s="487"/>
      <c r="F288" s="487"/>
    </row>
    <row r="289" spans="2:6" ht="12.75">
      <c r="B289" s="487"/>
      <c r="C289" s="487"/>
      <c r="D289" s="487"/>
      <c r="E289" s="487"/>
      <c r="F289" s="487"/>
    </row>
    <row r="290" spans="2:6" ht="12.75">
      <c r="B290" s="487"/>
      <c r="C290" s="487"/>
      <c r="D290" s="487"/>
      <c r="E290" s="487"/>
      <c r="F290" s="487"/>
    </row>
    <row r="291" spans="2:6" ht="12.75">
      <c r="B291" s="487"/>
      <c r="C291" s="487"/>
      <c r="D291" s="487"/>
      <c r="E291" s="487"/>
      <c r="F291" s="487"/>
    </row>
    <row r="292" spans="2:6" ht="12.75">
      <c r="B292" s="487"/>
      <c r="C292" s="487"/>
      <c r="D292" s="487"/>
      <c r="E292" s="487"/>
      <c r="F292" s="487"/>
    </row>
    <row r="293" spans="2:6" ht="12.75">
      <c r="B293" s="487"/>
      <c r="C293" s="487"/>
      <c r="D293" s="487"/>
      <c r="E293" s="487"/>
      <c r="F293" s="487"/>
    </row>
    <row r="294" spans="2:6" ht="12.75">
      <c r="B294" s="487"/>
      <c r="C294" s="487"/>
      <c r="D294" s="487"/>
      <c r="E294" s="487"/>
      <c r="F294" s="487"/>
    </row>
    <row r="295" spans="2:6" ht="12.75">
      <c r="B295" s="487"/>
      <c r="C295" s="487"/>
      <c r="D295" s="487"/>
      <c r="E295" s="487"/>
      <c r="F295" s="487"/>
    </row>
    <row r="296" spans="2:6" ht="12.75">
      <c r="B296" s="487"/>
      <c r="C296" s="487"/>
      <c r="D296" s="487"/>
      <c r="E296" s="487"/>
      <c r="F296" s="487"/>
    </row>
    <row r="297" spans="2:6" ht="12.75">
      <c r="B297" s="487"/>
      <c r="C297" s="487"/>
      <c r="D297" s="487"/>
      <c r="E297" s="487"/>
      <c r="F297" s="487"/>
    </row>
    <row r="298" spans="2:6" ht="12.75">
      <c r="B298" s="487"/>
      <c r="C298" s="487"/>
      <c r="D298" s="487"/>
      <c r="E298" s="487"/>
      <c r="F298" s="487"/>
    </row>
    <row r="299" spans="2:6" ht="12.75">
      <c r="B299" s="487"/>
      <c r="C299" s="487"/>
      <c r="D299" s="487"/>
      <c r="E299" s="487"/>
      <c r="F299" s="487"/>
    </row>
    <row r="300" spans="2:6" ht="12.75">
      <c r="B300" s="487"/>
      <c r="C300" s="487"/>
      <c r="D300" s="487"/>
      <c r="E300" s="487"/>
      <c r="F300" s="487"/>
    </row>
    <row r="301" spans="2:6" ht="12.75">
      <c r="B301" s="487"/>
      <c r="C301" s="487"/>
      <c r="D301" s="487"/>
      <c r="E301" s="487"/>
      <c r="F301" s="487"/>
    </row>
    <row r="302" spans="2:6" ht="12.75">
      <c r="B302" s="487"/>
      <c r="C302" s="487"/>
      <c r="D302" s="487"/>
      <c r="E302" s="487"/>
      <c r="F302" s="487"/>
    </row>
    <row r="303" spans="2:6" ht="12.75">
      <c r="B303" s="487"/>
      <c r="C303" s="487"/>
      <c r="D303" s="487"/>
      <c r="E303" s="487"/>
      <c r="F303" s="487"/>
    </row>
    <row r="304" spans="2:6" ht="12.75">
      <c r="B304" s="487"/>
      <c r="C304" s="487"/>
      <c r="D304" s="487"/>
      <c r="E304" s="487"/>
      <c r="F304" s="487"/>
    </row>
    <row r="305" spans="2:6" ht="12.75">
      <c r="B305" s="487"/>
      <c r="C305" s="487"/>
      <c r="D305" s="487"/>
      <c r="E305" s="487"/>
      <c r="F305" s="487"/>
    </row>
    <row r="306" spans="2:6" ht="12.75">
      <c r="B306" s="487"/>
      <c r="C306" s="487"/>
      <c r="D306" s="487"/>
      <c r="E306" s="487"/>
      <c r="F306" s="487"/>
    </row>
    <row r="307" spans="2:6" ht="12.75">
      <c r="B307" s="487"/>
      <c r="C307" s="487"/>
      <c r="D307" s="487"/>
      <c r="E307" s="487"/>
      <c r="F307" s="487"/>
    </row>
    <row r="308" spans="2:6" ht="12.75">
      <c r="B308" s="487"/>
      <c r="C308" s="487"/>
      <c r="D308" s="487"/>
      <c r="E308" s="487"/>
      <c r="F308" s="487"/>
    </row>
    <row r="309" spans="2:6" ht="12.75">
      <c r="B309" s="487"/>
      <c r="C309" s="487"/>
      <c r="D309" s="487"/>
      <c r="E309" s="487"/>
      <c r="F309" s="487"/>
    </row>
    <row r="310" spans="2:6" ht="12.75">
      <c r="B310" s="487"/>
      <c r="C310" s="487"/>
      <c r="D310" s="487"/>
      <c r="E310" s="487"/>
      <c r="F310" s="487"/>
    </row>
    <row r="311" spans="2:6" ht="12.75">
      <c r="B311" s="487"/>
      <c r="C311" s="487"/>
      <c r="D311" s="487"/>
      <c r="E311" s="487"/>
      <c r="F311" s="487"/>
    </row>
    <row r="312" spans="2:6" ht="12.75">
      <c r="B312" s="487"/>
      <c r="C312" s="487"/>
      <c r="D312" s="487"/>
      <c r="E312" s="487"/>
      <c r="F312" s="487"/>
    </row>
    <row r="313" spans="2:6" ht="12.75">
      <c r="B313" s="487"/>
      <c r="C313" s="487"/>
      <c r="D313" s="487"/>
      <c r="E313" s="487"/>
      <c r="F313" s="487"/>
    </row>
    <row r="314" spans="2:6" ht="12.75">
      <c r="B314" s="487"/>
      <c r="C314" s="487"/>
      <c r="D314" s="487"/>
      <c r="E314" s="487"/>
      <c r="F314" s="487"/>
    </row>
    <row r="315" spans="2:6" ht="12.75">
      <c r="B315" s="487"/>
      <c r="C315" s="487"/>
      <c r="D315" s="487"/>
      <c r="E315" s="487"/>
      <c r="F315" s="487"/>
    </row>
    <row r="316" spans="2:6" ht="12.75">
      <c r="B316" s="487"/>
      <c r="C316" s="487"/>
      <c r="D316" s="487"/>
      <c r="E316" s="487"/>
      <c r="F316" s="487"/>
    </row>
    <row r="317" spans="2:6" ht="12.75">
      <c r="B317" s="487"/>
      <c r="C317" s="487"/>
      <c r="D317" s="487"/>
      <c r="E317" s="487"/>
      <c r="F317" s="487"/>
    </row>
    <row r="318" spans="2:6" ht="12.75">
      <c r="B318" s="487"/>
      <c r="C318" s="487"/>
      <c r="D318" s="487"/>
      <c r="E318" s="487"/>
      <c r="F318" s="487"/>
    </row>
    <row r="319" spans="2:6" ht="12.75">
      <c r="B319" s="487"/>
      <c r="C319" s="487"/>
      <c r="D319" s="487"/>
      <c r="E319" s="487"/>
      <c r="F319" s="487"/>
    </row>
    <row r="320" spans="2:6" ht="12.75">
      <c r="B320" s="487"/>
      <c r="C320" s="487"/>
      <c r="D320" s="487"/>
      <c r="E320" s="487"/>
      <c r="F320" s="487"/>
    </row>
    <row r="321" spans="2:6" ht="12.75">
      <c r="B321" s="487"/>
      <c r="C321" s="487"/>
      <c r="D321" s="487"/>
      <c r="E321" s="487"/>
      <c r="F321" s="487"/>
    </row>
    <row r="322" spans="2:6" ht="12.75">
      <c r="B322" s="487"/>
      <c r="C322" s="487"/>
      <c r="D322" s="487"/>
      <c r="E322" s="487"/>
      <c r="F322" s="487"/>
    </row>
    <row r="323" spans="2:6" ht="12.75">
      <c r="B323" s="487"/>
      <c r="C323" s="487"/>
      <c r="D323" s="487"/>
      <c r="E323" s="487"/>
      <c r="F323" s="487"/>
    </row>
    <row r="324" spans="2:6" ht="12.75">
      <c r="B324" s="487"/>
      <c r="C324" s="487"/>
      <c r="D324" s="487"/>
      <c r="E324" s="487"/>
      <c r="F324" s="487"/>
    </row>
    <row r="325" spans="2:6" ht="12.75">
      <c r="B325" s="487"/>
      <c r="C325" s="487"/>
      <c r="D325" s="487"/>
      <c r="E325" s="487"/>
      <c r="F325" s="487"/>
    </row>
    <row r="326" spans="2:6" ht="12.75">
      <c r="B326" s="487"/>
      <c r="C326" s="487"/>
      <c r="D326" s="487"/>
      <c r="E326" s="487"/>
      <c r="F326" s="487"/>
    </row>
    <row r="327" spans="2:6" ht="12.75">
      <c r="B327" s="487"/>
      <c r="C327" s="487"/>
      <c r="D327" s="487"/>
      <c r="E327" s="487"/>
      <c r="F327" s="487"/>
    </row>
    <row r="328" spans="2:6" ht="12.75">
      <c r="B328" s="487"/>
      <c r="C328" s="487"/>
      <c r="D328" s="487"/>
      <c r="E328" s="487"/>
      <c r="F328" s="487"/>
    </row>
    <row r="329" spans="2:6" ht="12.75">
      <c r="B329" s="487"/>
      <c r="C329" s="487"/>
      <c r="D329" s="487"/>
      <c r="E329" s="487"/>
      <c r="F329" s="487"/>
    </row>
    <row r="330" spans="2:6" ht="12.75">
      <c r="B330" s="487"/>
      <c r="C330" s="487"/>
      <c r="D330" s="487"/>
      <c r="E330" s="487"/>
      <c r="F330" s="487"/>
    </row>
    <row r="331" spans="2:6" ht="12.75">
      <c r="B331" s="487"/>
      <c r="C331" s="487"/>
      <c r="D331" s="487"/>
      <c r="E331" s="487"/>
      <c r="F331" s="487"/>
    </row>
    <row r="332" spans="2:6" ht="12.75">
      <c r="B332" s="487"/>
      <c r="C332" s="487"/>
      <c r="D332" s="487"/>
      <c r="E332" s="487"/>
      <c r="F332" s="487"/>
    </row>
    <row r="333" spans="2:6" ht="12.75">
      <c r="B333" s="487"/>
      <c r="C333" s="487"/>
      <c r="D333" s="487"/>
      <c r="E333" s="487"/>
      <c r="F333" s="487"/>
    </row>
    <row r="334" spans="2:6" ht="12.75">
      <c r="B334" s="487"/>
      <c r="C334" s="487"/>
      <c r="D334" s="487"/>
      <c r="E334" s="487"/>
      <c r="F334" s="487"/>
    </row>
    <row r="335" spans="2:6" ht="12.75">
      <c r="B335" s="487"/>
      <c r="C335" s="487"/>
      <c r="D335" s="487"/>
      <c r="E335" s="487"/>
      <c r="F335" s="487"/>
    </row>
    <row r="336" spans="2:6" ht="12.75">
      <c r="B336" s="487"/>
      <c r="C336" s="487"/>
      <c r="D336" s="487"/>
      <c r="E336" s="487"/>
      <c r="F336" s="487"/>
    </row>
    <row r="337" spans="2:6" ht="12.75">
      <c r="B337" s="487"/>
      <c r="C337" s="487"/>
      <c r="D337" s="487"/>
      <c r="E337" s="487"/>
      <c r="F337" s="487"/>
    </row>
    <row r="338" spans="2:6" ht="12.75">
      <c r="B338" s="487"/>
      <c r="C338" s="487"/>
      <c r="D338" s="487"/>
      <c r="E338" s="487"/>
      <c r="F338" s="487"/>
    </row>
    <row r="339" spans="2:6" ht="12.75">
      <c r="B339" s="487"/>
      <c r="C339" s="487"/>
      <c r="D339" s="487"/>
      <c r="E339" s="487"/>
      <c r="F339" s="487"/>
    </row>
    <row r="340" spans="2:6" ht="12.75">
      <c r="B340" s="487"/>
      <c r="C340" s="487"/>
      <c r="D340" s="487"/>
      <c r="E340" s="487"/>
      <c r="F340" s="487"/>
    </row>
    <row r="341" spans="2:6" ht="12.75">
      <c r="B341" s="487"/>
      <c r="C341" s="487"/>
      <c r="D341" s="487"/>
      <c r="E341" s="487"/>
      <c r="F341" s="487"/>
    </row>
    <row r="342" spans="2:6" ht="12.75">
      <c r="B342" s="487"/>
      <c r="C342" s="487"/>
      <c r="D342" s="487"/>
      <c r="E342" s="487"/>
      <c r="F342" s="487"/>
    </row>
    <row r="343" spans="2:6" ht="12.75">
      <c r="B343" s="487"/>
      <c r="C343" s="487"/>
      <c r="D343" s="487"/>
      <c r="E343" s="487"/>
      <c r="F343" s="487"/>
    </row>
    <row r="344" spans="2:6" ht="12.75">
      <c r="B344" s="487"/>
      <c r="C344" s="487"/>
      <c r="D344" s="487"/>
      <c r="E344" s="487"/>
      <c r="F344" s="487"/>
    </row>
    <row r="345" spans="2:6" ht="12.75">
      <c r="B345" s="487"/>
      <c r="C345" s="487"/>
      <c r="D345" s="487"/>
      <c r="E345" s="487"/>
      <c r="F345" s="487"/>
    </row>
    <row r="346" spans="2:6" ht="12.75">
      <c r="B346" s="487"/>
      <c r="C346" s="487"/>
      <c r="D346" s="487"/>
      <c r="E346" s="487"/>
      <c r="F346" s="487"/>
    </row>
    <row r="347" spans="2:6" ht="12.75">
      <c r="B347" s="487"/>
      <c r="C347" s="487"/>
      <c r="D347" s="487"/>
      <c r="E347" s="487"/>
      <c r="F347" s="487"/>
    </row>
    <row r="348" spans="2:6" ht="12.75">
      <c r="B348" s="487"/>
      <c r="C348" s="487"/>
      <c r="D348" s="487"/>
      <c r="E348" s="487"/>
      <c r="F348" s="487"/>
    </row>
    <row r="349" spans="2:6" ht="12.75">
      <c r="B349" s="487"/>
      <c r="C349" s="487"/>
      <c r="D349" s="487"/>
      <c r="E349" s="487"/>
      <c r="F349" s="487"/>
    </row>
    <row r="350" spans="2:6" ht="12.75">
      <c r="B350" s="487"/>
      <c r="C350" s="487"/>
      <c r="D350" s="487"/>
      <c r="E350" s="487"/>
      <c r="F350" s="487"/>
    </row>
    <row r="351" spans="2:6" ht="12.75">
      <c r="B351" s="487"/>
      <c r="C351" s="487"/>
      <c r="D351" s="487"/>
      <c r="E351" s="487"/>
      <c r="F351" s="487"/>
    </row>
    <row r="352" spans="2:6" ht="12.75">
      <c r="B352" s="487"/>
      <c r="C352" s="487"/>
      <c r="D352" s="487"/>
      <c r="E352" s="487"/>
      <c r="F352" s="487"/>
    </row>
    <row r="353" spans="2:6" ht="12.75">
      <c r="B353" s="487"/>
      <c r="C353" s="487"/>
      <c r="D353" s="487"/>
      <c r="E353" s="487"/>
      <c r="F353" s="487"/>
    </row>
    <row r="354" spans="2:6" ht="12.75">
      <c r="B354" s="487"/>
      <c r="C354" s="487"/>
      <c r="D354" s="487"/>
      <c r="E354" s="487"/>
      <c r="F354" s="487"/>
    </row>
    <row r="355" spans="2:6" ht="12.75">
      <c r="B355" s="487"/>
      <c r="C355" s="487"/>
      <c r="D355" s="487"/>
      <c r="E355" s="487"/>
      <c r="F355" s="487"/>
    </row>
    <row r="356" spans="2:6" ht="12.75">
      <c r="B356" s="487"/>
      <c r="C356" s="487"/>
      <c r="D356" s="487"/>
      <c r="E356" s="487"/>
      <c r="F356" s="487"/>
    </row>
    <row r="357" spans="2:6" ht="12.75">
      <c r="B357" s="487"/>
      <c r="C357" s="487"/>
      <c r="D357" s="487"/>
      <c r="E357" s="487"/>
      <c r="F357" s="487"/>
    </row>
    <row r="358" spans="2:6" ht="12.75">
      <c r="B358" s="487"/>
      <c r="C358" s="487"/>
      <c r="D358" s="487"/>
      <c r="E358" s="487"/>
      <c r="F358" s="487"/>
    </row>
    <row r="359" spans="2:6" ht="12.75">
      <c r="B359" s="487"/>
      <c r="C359" s="487"/>
      <c r="D359" s="487"/>
      <c r="E359" s="487"/>
      <c r="F359" s="487"/>
    </row>
    <row r="360" spans="2:6" ht="12.75">
      <c r="B360" s="487"/>
      <c r="C360" s="487"/>
      <c r="D360" s="487"/>
      <c r="E360" s="487"/>
      <c r="F360" s="487"/>
    </row>
    <row r="361" spans="2:6" ht="12.75">
      <c r="B361" s="487"/>
      <c r="C361" s="487"/>
      <c r="D361" s="487"/>
      <c r="E361" s="487"/>
      <c r="F361" s="487"/>
    </row>
    <row r="362" spans="2:6" ht="12.75">
      <c r="B362" s="487"/>
      <c r="C362" s="487"/>
      <c r="D362" s="487"/>
      <c r="E362" s="487"/>
      <c r="F362" s="487"/>
    </row>
    <row r="363" spans="2:6" ht="12.75">
      <c r="B363" s="487"/>
      <c r="C363" s="487"/>
      <c r="D363" s="487"/>
      <c r="E363" s="487"/>
      <c r="F363" s="487"/>
    </row>
    <row r="364" spans="2:6" ht="12.75">
      <c r="B364" s="487"/>
      <c r="C364" s="487"/>
      <c r="D364" s="487"/>
      <c r="E364" s="487"/>
      <c r="F364" s="487"/>
    </row>
    <row r="365" spans="2:6" ht="12.75">
      <c r="B365" s="487"/>
      <c r="C365" s="487"/>
      <c r="D365" s="487"/>
      <c r="E365" s="487"/>
      <c r="F365" s="487"/>
    </row>
    <row r="366" spans="2:6" ht="12.75">
      <c r="B366" s="487"/>
      <c r="C366" s="487"/>
      <c r="D366" s="487"/>
      <c r="E366" s="487"/>
      <c r="F366" s="487"/>
    </row>
    <row r="367" spans="2:6" ht="12.75">
      <c r="B367" s="487"/>
      <c r="C367" s="487"/>
      <c r="D367" s="487"/>
      <c r="E367" s="487"/>
      <c r="F367" s="487"/>
    </row>
    <row r="368" spans="2:6" ht="12.75">
      <c r="B368" s="487"/>
      <c r="C368" s="487"/>
      <c r="D368" s="487"/>
      <c r="E368" s="487"/>
      <c r="F368" s="487"/>
    </row>
    <row r="369" spans="2:6" ht="12.75">
      <c r="B369" s="487"/>
      <c r="C369" s="487"/>
      <c r="D369" s="487"/>
      <c r="E369" s="487"/>
      <c r="F369" s="487"/>
    </row>
    <row r="370" spans="2:6" ht="12.75">
      <c r="B370" s="487"/>
      <c r="C370" s="487"/>
      <c r="D370" s="487"/>
      <c r="E370" s="487"/>
      <c r="F370" s="487"/>
    </row>
    <row r="371" spans="2:6" ht="12.75">
      <c r="B371" s="487"/>
      <c r="C371" s="487"/>
      <c r="D371" s="487"/>
      <c r="E371" s="487"/>
      <c r="F371" s="487"/>
    </row>
    <row r="372" spans="2:6" ht="12.75">
      <c r="B372" s="487"/>
      <c r="C372" s="487"/>
      <c r="D372" s="487"/>
      <c r="E372" s="487"/>
      <c r="F372" s="487"/>
    </row>
    <row r="373" spans="2:6" ht="12.75">
      <c r="B373" s="487"/>
      <c r="C373" s="487"/>
      <c r="D373" s="487"/>
      <c r="E373" s="487"/>
      <c r="F373" s="487"/>
    </row>
    <row r="374" spans="2:6" ht="12.75">
      <c r="B374" s="487"/>
      <c r="C374" s="487"/>
      <c r="D374" s="487"/>
      <c r="E374" s="487"/>
      <c r="F374" s="487"/>
    </row>
    <row r="375" spans="2:6" ht="12.75">
      <c r="B375" s="487"/>
      <c r="C375" s="487"/>
      <c r="D375" s="487"/>
      <c r="E375" s="487"/>
      <c r="F375" s="487"/>
    </row>
    <row r="376" spans="2:6" ht="12.75">
      <c r="B376" s="487"/>
      <c r="C376" s="487"/>
      <c r="D376" s="487"/>
      <c r="E376" s="487"/>
      <c r="F376" s="487"/>
    </row>
    <row r="377" spans="2:6" ht="12.75">
      <c r="B377" s="487"/>
      <c r="C377" s="487"/>
      <c r="D377" s="487"/>
      <c r="E377" s="487"/>
      <c r="F377" s="487"/>
    </row>
    <row r="378" spans="2:6" ht="12.75">
      <c r="B378" s="487"/>
      <c r="C378" s="487"/>
      <c r="D378" s="487"/>
      <c r="E378" s="487"/>
      <c r="F378" s="487"/>
    </row>
    <row r="379" spans="2:6" ht="12.75">
      <c r="B379" s="487"/>
      <c r="C379" s="487"/>
      <c r="D379" s="487"/>
      <c r="E379" s="487"/>
      <c r="F379" s="487"/>
    </row>
    <row r="380" spans="2:6" ht="12.75">
      <c r="B380" s="487"/>
      <c r="C380" s="487"/>
      <c r="D380" s="487"/>
      <c r="E380" s="487"/>
      <c r="F380" s="487"/>
    </row>
    <row r="381" spans="2:6" ht="12.75">
      <c r="B381" s="487"/>
      <c r="C381" s="487"/>
      <c r="D381" s="487"/>
      <c r="E381" s="487"/>
      <c r="F381" s="487"/>
    </row>
    <row r="382" spans="2:6" ht="12.75">
      <c r="B382" s="487"/>
      <c r="C382" s="487"/>
      <c r="D382" s="487"/>
      <c r="E382" s="487"/>
      <c r="F382" s="487"/>
    </row>
    <row r="383" spans="2:6" ht="12.75">
      <c r="B383" s="487"/>
      <c r="C383" s="487"/>
      <c r="D383" s="487"/>
      <c r="E383" s="487"/>
      <c r="F383" s="487"/>
    </row>
    <row r="384" spans="2:6" ht="12.75">
      <c r="B384" s="487"/>
      <c r="C384" s="487"/>
      <c r="D384" s="487"/>
      <c r="E384" s="487"/>
      <c r="F384" s="487"/>
    </row>
    <row r="385" spans="2:6" ht="12.75">
      <c r="B385" s="487"/>
      <c r="C385" s="487"/>
      <c r="D385" s="487"/>
      <c r="E385" s="487"/>
      <c r="F385" s="487"/>
    </row>
    <row r="386" spans="2:6" ht="12.75">
      <c r="B386" s="487"/>
      <c r="C386" s="487"/>
      <c r="D386" s="487"/>
      <c r="E386" s="487"/>
      <c r="F386" s="487"/>
    </row>
    <row r="387" spans="2:6" ht="12.75">
      <c r="B387" s="487"/>
      <c r="C387" s="487"/>
      <c r="D387" s="487"/>
      <c r="E387" s="487"/>
      <c r="F387" s="487"/>
    </row>
    <row r="388" spans="2:6" ht="12.75">
      <c r="B388" s="487"/>
      <c r="C388" s="487"/>
      <c r="D388" s="487"/>
      <c r="E388" s="487"/>
      <c r="F388" s="487"/>
    </row>
    <row r="389" spans="2:6" ht="12.75">
      <c r="B389" s="487"/>
      <c r="C389" s="487"/>
      <c r="D389" s="487"/>
      <c r="E389" s="487"/>
      <c r="F389" s="487"/>
    </row>
    <row r="390" spans="2:6" ht="12.75">
      <c r="B390" s="487"/>
      <c r="C390" s="487"/>
      <c r="D390" s="487"/>
      <c r="E390" s="487"/>
      <c r="F390" s="487"/>
    </row>
    <row r="391" spans="2:6" ht="12.75">
      <c r="B391" s="487"/>
      <c r="C391" s="487"/>
      <c r="D391" s="487"/>
      <c r="E391" s="487"/>
      <c r="F391" s="487"/>
    </row>
    <row r="392" spans="2:6" ht="12.75">
      <c r="B392" s="487"/>
      <c r="C392" s="487"/>
      <c r="D392" s="487"/>
      <c r="E392" s="487"/>
      <c r="F392" s="487"/>
    </row>
    <row r="393" spans="2:6" ht="12.75">
      <c r="B393" s="487"/>
      <c r="C393" s="487"/>
      <c r="D393" s="487"/>
      <c r="E393" s="487"/>
      <c r="F393" s="487"/>
    </row>
    <row r="394" spans="2:6" ht="12.75">
      <c r="B394" s="487"/>
      <c r="C394" s="487"/>
      <c r="D394" s="487"/>
      <c r="E394" s="487"/>
      <c r="F394" s="487"/>
    </row>
    <row r="395" spans="2:6" ht="12.75">
      <c r="B395" s="487"/>
      <c r="C395" s="487"/>
      <c r="D395" s="487"/>
      <c r="E395" s="487"/>
      <c r="F395" s="487"/>
    </row>
    <row r="396" spans="2:6" ht="12.75">
      <c r="B396" s="487"/>
      <c r="C396" s="487"/>
      <c r="D396" s="487"/>
      <c r="E396" s="487"/>
      <c r="F396" s="487"/>
    </row>
    <row r="397" spans="2:6" ht="12.75">
      <c r="B397" s="487"/>
      <c r="C397" s="487"/>
      <c r="D397" s="487"/>
      <c r="E397" s="487"/>
      <c r="F397" s="487"/>
    </row>
    <row r="398" spans="2:6" ht="12.75">
      <c r="B398" s="487"/>
      <c r="C398" s="487"/>
      <c r="D398" s="487"/>
      <c r="E398" s="487"/>
      <c r="F398" s="487"/>
    </row>
    <row r="399" spans="2:6" ht="12.75">
      <c r="B399" s="487"/>
      <c r="C399" s="487"/>
      <c r="D399" s="487"/>
      <c r="E399" s="487"/>
      <c r="F399" s="487"/>
    </row>
    <row r="400" spans="2:6" ht="12.75">
      <c r="B400" s="487"/>
      <c r="C400" s="487"/>
      <c r="D400" s="487"/>
      <c r="E400" s="487"/>
      <c r="F400" s="487"/>
    </row>
    <row r="401" spans="2:6" ht="12.75">
      <c r="B401" s="487"/>
      <c r="C401" s="487"/>
      <c r="D401" s="487"/>
      <c r="E401" s="487"/>
      <c r="F401" s="487"/>
    </row>
    <row r="402" spans="2:6" ht="12.75">
      <c r="B402" s="487"/>
      <c r="C402" s="487"/>
      <c r="D402" s="487"/>
      <c r="E402" s="487"/>
      <c r="F402" s="487"/>
    </row>
    <row r="403" spans="2:6" ht="12.75">
      <c r="B403" s="487"/>
      <c r="C403" s="487"/>
      <c r="D403" s="487"/>
      <c r="E403" s="487"/>
      <c r="F403" s="487"/>
    </row>
    <row r="404" spans="2:6" ht="12.75">
      <c r="B404" s="487"/>
      <c r="C404" s="487"/>
      <c r="D404" s="487"/>
      <c r="E404" s="487"/>
      <c r="F404" s="487"/>
    </row>
    <row r="405" spans="2:6" ht="12.75">
      <c r="B405" s="487"/>
      <c r="C405" s="487"/>
      <c r="D405" s="487"/>
      <c r="E405" s="487"/>
      <c r="F405" s="487"/>
    </row>
    <row r="406" spans="2:6" ht="12.75">
      <c r="B406" s="487"/>
      <c r="C406" s="487"/>
      <c r="D406" s="487"/>
      <c r="E406" s="487"/>
      <c r="F406" s="487"/>
    </row>
    <row r="407" spans="2:6" ht="12.75">
      <c r="B407" s="487"/>
      <c r="C407" s="487"/>
      <c r="D407" s="487"/>
      <c r="E407" s="487"/>
      <c r="F407" s="487"/>
    </row>
    <row r="408" spans="2:6" ht="12.75">
      <c r="B408" s="487"/>
      <c r="C408" s="487"/>
      <c r="D408" s="487"/>
      <c r="E408" s="487"/>
      <c r="F408" s="487"/>
    </row>
    <row r="409" spans="2:6" ht="12.75">
      <c r="B409" s="487"/>
      <c r="C409" s="487"/>
      <c r="D409" s="487"/>
      <c r="E409" s="487"/>
      <c r="F409" s="487"/>
    </row>
    <row r="410" spans="2:6" ht="12.75">
      <c r="B410" s="487"/>
      <c r="C410" s="487"/>
      <c r="D410" s="487"/>
      <c r="E410" s="487"/>
      <c r="F410" s="487"/>
    </row>
    <row r="411" spans="2:6" ht="12.75">
      <c r="B411" s="487"/>
      <c r="C411" s="487"/>
      <c r="D411" s="487"/>
      <c r="E411" s="487"/>
      <c r="F411" s="487"/>
    </row>
    <row r="412" spans="2:6" ht="12.75">
      <c r="B412" s="487"/>
      <c r="C412" s="487"/>
      <c r="D412" s="487"/>
      <c r="E412" s="487"/>
      <c r="F412" s="487"/>
    </row>
    <row r="413" spans="2:6" ht="12.75">
      <c r="B413" s="487"/>
      <c r="C413" s="487"/>
      <c r="D413" s="487"/>
      <c r="E413" s="487"/>
      <c r="F413" s="487"/>
    </row>
    <row r="414" spans="2:6" ht="12.75">
      <c r="B414" s="487"/>
      <c r="C414" s="487"/>
      <c r="D414" s="487"/>
      <c r="E414" s="487"/>
      <c r="F414" s="487"/>
    </row>
    <row r="415" spans="2:6" ht="12.75">
      <c r="B415" s="487"/>
      <c r="C415" s="487"/>
      <c r="D415" s="487"/>
      <c r="E415" s="487"/>
      <c r="F415" s="487"/>
    </row>
    <row r="416" spans="2:6" ht="12.75">
      <c r="B416" s="487"/>
      <c r="C416" s="487"/>
      <c r="D416" s="487"/>
      <c r="E416" s="487"/>
      <c r="F416" s="487"/>
    </row>
    <row r="417" spans="2:6" ht="12.75">
      <c r="B417" s="487"/>
      <c r="C417" s="487"/>
      <c r="D417" s="487"/>
      <c r="E417" s="487"/>
      <c r="F417" s="487"/>
    </row>
    <row r="418" spans="2:6" ht="12.75">
      <c r="B418" s="487"/>
      <c r="C418" s="487"/>
      <c r="D418" s="487"/>
      <c r="E418" s="487"/>
      <c r="F418" s="487"/>
    </row>
    <row r="419" spans="2:6" ht="12.75">
      <c r="B419" s="487"/>
      <c r="C419" s="487"/>
      <c r="D419" s="487"/>
      <c r="E419" s="487"/>
      <c r="F419" s="487"/>
    </row>
    <row r="420" spans="2:6" ht="12.75">
      <c r="B420" s="487"/>
      <c r="C420" s="487"/>
      <c r="D420" s="487"/>
      <c r="E420" s="487"/>
      <c r="F420" s="487"/>
    </row>
    <row r="421" spans="2:6" ht="12.75">
      <c r="B421" s="487"/>
      <c r="C421" s="487"/>
      <c r="D421" s="487"/>
      <c r="E421" s="487"/>
      <c r="F421" s="487"/>
    </row>
    <row r="422" spans="2:6" ht="12.75">
      <c r="B422" s="487"/>
      <c r="C422" s="487"/>
      <c r="D422" s="487"/>
      <c r="E422" s="487"/>
      <c r="F422" s="487"/>
    </row>
    <row r="423" spans="2:6" ht="12.75">
      <c r="B423" s="487"/>
      <c r="C423" s="487"/>
      <c r="D423" s="487"/>
      <c r="E423" s="487"/>
      <c r="F423" s="487"/>
    </row>
    <row r="424" spans="2:6" ht="12.75">
      <c r="B424" s="487"/>
      <c r="C424" s="487"/>
      <c r="D424" s="487"/>
      <c r="E424" s="487"/>
      <c r="F424" s="487"/>
    </row>
    <row r="425" spans="2:6" ht="12.75">
      <c r="B425" s="487"/>
      <c r="C425" s="487"/>
      <c r="D425" s="487"/>
      <c r="E425" s="487"/>
      <c r="F425" s="487"/>
    </row>
    <row r="426" spans="2:6" ht="12.75">
      <c r="B426" s="487"/>
      <c r="C426" s="487"/>
      <c r="D426" s="487"/>
      <c r="E426" s="487"/>
      <c r="F426" s="487"/>
    </row>
    <row r="427" spans="2:6" ht="12.75">
      <c r="B427" s="487"/>
      <c r="C427" s="487"/>
      <c r="D427" s="487"/>
      <c r="E427" s="487"/>
      <c r="F427" s="487"/>
    </row>
    <row r="428" spans="2:6" ht="12.75">
      <c r="B428" s="487"/>
      <c r="C428" s="487"/>
      <c r="D428" s="487"/>
      <c r="E428" s="487"/>
      <c r="F428" s="487"/>
    </row>
    <row r="429" spans="2:6" ht="12.75">
      <c r="B429" s="487"/>
      <c r="C429" s="487"/>
      <c r="D429" s="487"/>
      <c r="E429" s="487"/>
      <c r="F429" s="487"/>
    </row>
    <row r="430" spans="2:6" ht="12.75">
      <c r="B430" s="487"/>
      <c r="C430" s="487"/>
      <c r="D430" s="487"/>
      <c r="E430" s="487"/>
      <c r="F430" s="487"/>
    </row>
    <row r="431" spans="2:6" ht="12.75">
      <c r="B431" s="487"/>
      <c r="C431" s="487"/>
      <c r="D431" s="487"/>
      <c r="E431" s="487"/>
      <c r="F431" s="487"/>
    </row>
    <row r="432" spans="2:6" ht="12.75">
      <c r="B432" s="487"/>
      <c r="C432" s="487"/>
      <c r="D432" s="487"/>
      <c r="E432" s="487"/>
      <c r="F432" s="487"/>
    </row>
    <row r="433" spans="2:6" ht="12.75">
      <c r="B433" s="487"/>
      <c r="C433" s="487"/>
      <c r="D433" s="487"/>
      <c r="E433" s="487"/>
      <c r="F433" s="487"/>
    </row>
    <row r="434" spans="2:6" ht="12.75">
      <c r="B434" s="487"/>
      <c r="C434" s="487"/>
      <c r="D434" s="487"/>
      <c r="E434" s="487"/>
      <c r="F434" s="487"/>
    </row>
    <row r="435" spans="2:6" ht="12.75">
      <c r="B435" s="487"/>
      <c r="C435" s="487"/>
      <c r="D435" s="487"/>
      <c r="E435" s="487"/>
      <c r="F435" s="487"/>
    </row>
    <row r="436" spans="2:6" ht="12.75">
      <c r="B436" s="487"/>
      <c r="C436" s="487"/>
      <c r="D436" s="487"/>
      <c r="E436" s="487"/>
      <c r="F436" s="487"/>
    </row>
    <row r="437" spans="2:6" ht="12.75">
      <c r="B437" s="487"/>
      <c r="C437" s="487"/>
      <c r="D437" s="487"/>
      <c r="E437" s="487"/>
      <c r="F437" s="487"/>
    </row>
    <row r="438" spans="2:6" ht="12.75">
      <c r="B438" s="487"/>
      <c r="C438" s="487"/>
      <c r="D438" s="487"/>
      <c r="E438" s="487"/>
      <c r="F438" s="487"/>
    </row>
    <row r="439" spans="2:6" ht="12.75">
      <c r="B439" s="487"/>
      <c r="C439" s="487"/>
      <c r="D439" s="487"/>
      <c r="E439" s="487"/>
      <c r="F439" s="487"/>
    </row>
    <row r="440" spans="2:6" ht="12.75">
      <c r="B440" s="487"/>
      <c r="C440" s="487"/>
      <c r="D440" s="487"/>
      <c r="E440" s="487"/>
      <c r="F440" s="487"/>
    </row>
    <row r="441" spans="2:6" ht="12.75">
      <c r="B441" s="487"/>
      <c r="C441" s="487"/>
      <c r="D441" s="487"/>
      <c r="E441" s="487"/>
      <c r="F441" s="487"/>
    </row>
    <row r="442" spans="2:6" ht="12.75">
      <c r="B442" s="487"/>
      <c r="C442" s="487"/>
      <c r="D442" s="487"/>
      <c r="E442" s="487"/>
      <c r="F442" s="487"/>
    </row>
    <row r="443" spans="2:6" ht="12.75">
      <c r="B443" s="487"/>
      <c r="C443" s="487"/>
      <c r="D443" s="487"/>
      <c r="E443" s="487"/>
      <c r="F443" s="487"/>
    </row>
    <row r="444" spans="2:6" ht="12.75">
      <c r="B444" s="487"/>
      <c r="C444" s="487"/>
      <c r="D444" s="487"/>
      <c r="E444" s="487"/>
      <c r="F444" s="487"/>
    </row>
    <row r="445" spans="2:6" ht="12.75">
      <c r="B445" s="487"/>
      <c r="C445" s="487"/>
      <c r="D445" s="487"/>
      <c r="E445" s="487"/>
      <c r="F445" s="487"/>
    </row>
    <row r="446" spans="2:6" ht="12.75">
      <c r="B446" s="487"/>
      <c r="C446" s="487"/>
      <c r="D446" s="487"/>
      <c r="E446" s="487"/>
      <c r="F446" s="487"/>
    </row>
    <row r="447" spans="2:6" ht="12.75">
      <c r="B447" s="487"/>
      <c r="C447" s="487"/>
      <c r="D447" s="487"/>
      <c r="E447" s="487"/>
      <c r="F447" s="487"/>
    </row>
    <row r="448" spans="2:6" ht="12.75">
      <c r="B448" s="487"/>
      <c r="C448" s="487"/>
      <c r="D448" s="487"/>
      <c r="E448" s="487"/>
      <c r="F448" s="487"/>
    </row>
    <row r="449" spans="2:6" ht="12.75">
      <c r="B449" s="487"/>
      <c r="C449" s="487"/>
      <c r="D449" s="487"/>
      <c r="E449" s="487"/>
      <c r="F449" s="487"/>
    </row>
    <row r="450" spans="2:6" ht="12.75">
      <c r="B450" s="487"/>
      <c r="C450" s="487"/>
      <c r="D450" s="487"/>
      <c r="E450" s="487"/>
      <c r="F450" s="487"/>
    </row>
    <row r="451" spans="2:6" ht="12.75">
      <c r="B451" s="487"/>
      <c r="C451" s="487"/>
      <c r="D451" s="487"/>
      <c r="E451" s="487"/>
      <c r="F451" s="487"/>
    </row>
    <row r="452" spans="2:6" ht="12.75">
      <c r="B452" s="487"/>
      <c r="C452" s="487"/>
      <c r="D452" s="487"/>
      <c r="E452" s="487"/>
      <c r="F452" s="487"/>
    </row>
    <row r="453" spans="2:6" ht="12.75">
      <c r="B453" s="487"/>
      <c r="C453" s="487"/>
      <c r="D453" s="487"/>
      <c r="E453" s="487"/>
      <c r="F453" s="487"/>
    </row>
    <row r="454" spans="2:6" ht="12.75">
      <c r="B454" s="487"/>
      <c r="C454" s="487"/>
      <c r="D454" s="487"/>
      <c r="E454" s="487"/>
      <c r="F454" s="487"/>
    </row>
    <row r="455" spans="2:6" ht="12.75">
      <c r="B455" s="487"/>
      <c r="C455" s="487"/>
      <c r="D455" s="487"/>
      <c r="E455" s="487"/>
      <c r="F455" s="487"/>
    </row>
    <row r="456" spans="2:6" ht="12.75">
      <c r="B456" s="487"/>
      <c r="C456" s="487"/>
      <c r="D456" s="487"/>
      <c r="E456" s="487"/>
      <c r="F456" s="487"/>
    </row>
    <row r="457" spans="2:6" ht="12.75">
      <c r="B457" s="487"/>
      <c r="C457" s="487"/>
      <c r="D457" s="487"/>
      <c r="E457" s="487"/>
      <c r="F457" s="487"/>
    </row>
    <row r="458" spans="2:6" ht="12.75">
      <c r="B458" s="487"/>
      <c r="C458" s="487"/>
      <c r="D458" s="487"/>
      <c r="E458" s="487"/>
      <c r="F458" s="487"/>
    </row>
    <row r="459" spans="2:6" ht="12.75">
      <c r="B459" s="487"/>
      <c r="C459" s="487"/>
      <c r="D459" s="487"/>
      <c r="E459" s="487"/>
      <c r="F459" s="487"/>
    </row>
    <row r="460" spans="2:6" ht="12.75">
      <c r="B460" s="487"/>
      <c r="C460" s="487"/>
      <c r="D460" s="487"/>
      <c r="E460" s="487"/>
      <c r="F460" s="487"/>
    </row>
    <row r="461" spans="2:6" ht="12.75">
      <c r="B461" s="487"/>
      <c r="C461" s="487"/>
      <c r="D461" s="487"/>
      <c r="E461" s="487"/>
      <c r="F461" s="487"/>
    </row>
    <row r="462" spans="2:6" ht="12.75">
      <c r="B462" s="487"/>
      <c r="C462" s="487"/>
      <c r="D462" s="487"/>
      <c r="E462" s="487"/>
      <c r="F462" s="487"/>
    </row>
    <row r="463" spans="2:6" ht="12.75">
      <c r="B463" s="487"/>
      <c r="C463" s="487"/>
      <c r="D463" s="487"/>
      <c r="E463" s="487"/>
      <c r="F463" s="487"/>
    </row>
    <row r="464" spans="2:6" ht="12.75">
      <c r="B464" s="487"/>
      <c r="C464" s="487"/>
      <c r="D464" s="487"/>
      <c r="E464" s="487"/>
      <c r="F464" s="487"/>
    </row>
    <row r="465" spans="2:6" ht="12.75">
      <c r="B465" s="487"/>
      <c r="C465" s="487"/>
      <c r="D465" s="487"/>
      <c r="E465" s="487"/>
      <c r="F465" s="487"/>
    </row>
    <row r="466" spans="2:6" ht="12.75">
      <c r="B466" s="487"/>
      <c r="C466" s="487"/>
      <c r="D466" s="487"/>
      <c r="E466" s="487"/>
      <c r="F466" s="487"/>
    </row>
    <row r="467" spans="2:6" ht="12.75">
      <c r="B467" s="487"/>
      <c r="C467" s="487"/>
      <c r="D467" s="487"/>
      <c r="E467" s="487"/>
      <c r="F467" s="487"/>
    </row>
    <row r="468" spans="2:6" ht="12.75">
      <c r="B468" s="487"/>
      <c r="C468" s="487"/>
      <c r="D468" s="487"/>
      <c r="E468" s="487"/>
      <c r="F468" s="487"/>
    </row>
    <row r="469" spans="2:6" ht="12.75">
      <c r="B469" s="487"/>
      <c r="C469" s="487"/>
      <c r="D469" s="487"/>
      <c r="E469" s="487"/>
      <c r="F469" s="487"/>
    </row>
    <row r="470" spans="2:6" ht="12.75">
      <c r="B470" s="487"/>
      <c r="C470" s="487"/>
      <c r="D470" s="487"/>
      <c r="E470" s="487"/>
      <c r="F470" s="487"/>
    </row>
    <row r="471" spans="2:6" ht="12.75">
      <c r="B471" s="487"/>
      <c r="C471" s="487"/>
      <c r="D471" s="487"/>
      <c r="E471" s="487"/>
      <c r="F471" s="487"/>
    </row>
    <row r="472" spans="2:6" ht="12.75">
      <c r="B472" s="487"/>
      <c r="C472" s="487"/>
      <c r="D472" s="487"/>
      <c r="E472" s="487"/>
      <c r="F472" s="487"/>
    </row>
    <row r="473" spans="2:6" ht="12.75">
      <c r="B473" s="487"/>
      <c r="C473" s="487"/>
      <c r="D473" s="487"/>
      <c r="E473" s="487"/>
      <c r="F473" s="487"/>
    </row>
    <row r="474" spans="2:6" ht="12.75">
      <c r="B474" s="487"/>
      <c r="C474" s="487"/>
      <c r="D474" s="487"/>
      <c r="E474" s="487"/>
      <c r="F474" s="487"/>
    </row>
    <row r="475" spans="2:6" ht="12.75">
      <c r="B475" s="487"/>
      <c r="C475" s="487"/>
      <c r="D475" s="487"/>
      <c r="E475" s="487"/>
      <c r="F475" s="487"/>
    </row>
    <row r="476" spans="2:6" ht="12.75">
      <c r="B476" s="487"/>
      <c r="C476" s="487"/>
      <c r="D476" s="487"/>
      <c r="E476" s="487"/>
      <c r="F476" s="487"/>
    </row>
    <row r="477" spans="2:6" ht="12.75">
      <c r="B477" s="487"/>
      <c r="C477" s="487"/>
      <c r="D477" s="487"/>
      <c r="E477" s="487"/>
      <c r="F477" s="487"/>
    </row>
    <row r="478" spans="2:6" ht="12.75">
      <c r="B478" s="487"/>
      <c r="C478" s="487"/>
      <c r="D478" s="487"/>
      <c r="E478" s="487"/>
      <c r="F478" s="487"/>
    </row>
    <row r="479" spans="2:6" ht="12.75">
      <c r="B479" s="487"/>
      <c r="C479" s="487"/>
      <c r="D479" s="487"/>
      <c r="E479" s="487"/>
      <c r="F479" s="487"/>
    </row>
    <row r="480" spans="2:6" ht="12.75">
      <c r="B480" s="487"/>
      <c r="C480" s="487"/>
      <c r="D480" s="487"/>
      <c r="E480" s="487"/>
      <c r="F480" s="487"/>
    </row>
    <row r="481" spans="2:6" ht="12.75">
      <c r="B481" s="487"/>
      <c r="C481" s="487"/>
      <c r="D481" s="487"/>
      <c r="E481" s="487"/>
      <c r="F481" s="487"/>
    </row>
    <row r="482" spans="2:6" ht="12.75">
      <c r="B482" s="487"/>
      <c r="C482" s="487"/>
      <c r="D482" s="487"/>
      <c r="E482" s="487"/>
      <c r="F482" s="487"/>
    </row>
    <row r="483" spans="2:6" ht="12.75">
      <c r="B483" s="487"/>
      <c r="C483" s="487"/>
      <c r="D483" s="487"/>
      <c r="E483" s="487"/>
      <c r="F483" s="487"/>
    </row>
    <row r="484" spans="2:6" ht="12.75">
      <c r="B484" s="487"/>
      <c r="C484" s="487"/>
      <c r="D484" s="487"/>
      <c r="E484" s="487"/>
      <c r="F484" s="487"/>
    </row>
    <row r="485" spans="2:6" ht="12.75">
      <c r="B485" s="487"/>
      <c r="C485" s="487"/>
      <c r="D485" s="487"/>
      <c r="E485" s="487"/>
      <c r="F485" s="487"/>
    </row>
    <row r="486" spans="2:6" ht="12.75">
      <c r="B486" s="487"/>
      <c r="C486" s="487"/>
      <c r="D486" s="487"/>
      <c r="E486" s="487"/>
      <c r="F486" s="487"/>
    </row>
    <row r="487" spans="2:6" ht="12.75">
      <c r="B487" s="487"/>
      <c r="C487" s="487"/>
      <c r="D487" s="487"/>
      <c r="E487" s="487"/>
      <c r="F487" s="487"/>
    </row>
    <row r="488" spans="2:6" ht="12.75">
      <c r="B488" s="487"/>
      <c r="C488" s="487"/>
      <c r="D488" s="487"/>
      <c r="E488" s="487"/>
      <c r="F488" s="487"/>
    </row>
    <row r="489" spans="2:6" ht="12.75">
      <c r="B489" s="487"/>
      <c r="C489" s="487"/>
      <c r="D489" s="487"/>
      <c r="E489" s="487"/>
      <c r="F489" s="487"/>
    </row>
    <row r="490" spans="2:6" ht="12.75">
      <c r="B490" s="487"/>
      <c r="C490" s="487"/>
      <c r="D490" s="487"/>
      <c r="E490" s="487"/>
      <c r="F490" s="487"/>
    </row>
    <row r="491" spans="2:6" ht="12.75">
      <c r="B491" s="487"/>
      <c r="C491" s="487"/>
      <c r="D491" s="487"/>
      <c r="E491" s="487"/>
      <c r="F491" s="487"/>
    </row>
    <row r="492" spans="2:6" ht="12.75">
      <c r="B492" s="487"/>
      <c r="C492" s="487"/>
      <c r="D492" s="487"/>
      <c r="E492" s="487"/>
      <c r="F492" s="487"/>
    </row>
    <row r="493" spans="2:6" ht="12.75">
      <c r="B493" s="487"/>
      <c r="C493" s="487"/>
      <c r="D493" s="487"/>
      <c r="E493" s="487"/>
      <c r="F493" s="487"/>
    </row>
    <row r="494" spans="2:6" ht="12.75">
      <c r="B494" s="487"/>
      <c r="C494" s="487"/>
      <c r="D494" s="487"/>
      <c r="E494" s="487"/>
      <c r="F494" s="487"/>
    </row>
    <row r="495" spans="2:6" ht="12.75">
      <c r="B495" s="487"/>
      <c r="C495" s="487"/>
      <c r="D495" s="487"/>
      <c r="E495" s="487"/>
      <c r="F495" s="487"/>
    </row>
    <row r="496" spans="2:6" ht="12.75">
      <c r="B496" s="487"/>
      <c r="C496" s="487"/>
      <c r="D496" s="487"/>
      <c r="E496" s="487"/>
      <c r="F496" s="487"/>
    </row>
    <row r="497" spans="2:6" ht="12.75">
      <c r="B497" s="487"/>
      <c r="C497" s="487"/>
      <c r="D497" s="487"/>
      <c r="E497" s="487"/>
      <c r="F497" s="487"/>
    </row>
    <row r="498" spans="2:6" ht="12.75">
      <c r="B498" s="487"/>
      <c r="C498" s="487"/>
      <c r="D498" s="487"/>
      <c r="E498" s="487"/>
      <c r="F498" s="487"/>
    </row>
    <row r="499" spans="2:6" ht="12.75">
      <c r="B499" s="487"/>
      <c r="C499" s="487"/>
      <c r="D499" s="487"/>
      <c r="E499" s="487"/>
      <c r="F499" s="487"/>
    </row>
    <row r="500" spans="2:6" ht="12.75">
      <c r="B500" s="487"/>
      <c r="C500" s="487"/>
      <c r="D500" s="487"/>
      <c r="E500" s="487"/>
      <c r="F500" s="487"/>
    </row>
    <row r="501" spans="2:6" ht="12.75">
      <c r="B501" s="487"/>
      <c r="C501" s="487"/>
      <c r="D501" s="487"/>
      <c r="E501" s="487"/>
      <c r="F501" s="487"/>
    </row>
    <row r="502" spans="2:6" ht="12.75">
      <c r="B502" s="487"/>
      <c r="C502" s="487"/>
      <c r="D502" s="487"/>
      <c r="E502" s="487"/>
      <c r="F502" s="487"/>
    </row>
    <row r="503" spans="2:6" ht="12.75">
      <c r="B503" s="487"/>
      <c r="C503" s="487"/>
      <c r="D503" s="487"/>
      <c r="E503" s="487"/>
      <c r="F503" s="487"/>
    </row>
    <row r="504" spans="2:6" ht="12.75">
      <c r="B504" s="487"/>
      <c r="C504" s="487"/>
      <c r="D504" s="487"/>
      <c r="E504" s="487"/>
      <c r="F504" s="487"/>
    </row>
    <row r="505" spans="2:6" ht="12.75">
      <c r="B505" s="487"/>
      <c r="C505" s="487"/>
      <c r="D505" s="487"/>
      <c r="E505" s="487"/>
      <c r="F505" s="487"/>
    </row>
    <row r="506" spans="2:6" ht="12.75">
      <c r="B506" s="487"/>
      <c r="C506" s="487"/>
      <c r="D506" s="487"/>
      <c r="E506" s="487"/>
      <c r="F506" s="487"/>
    </row>
    <row r="507" spans="2:6" ht="12.75">
      <c r="B507" s="487"/>
      <c r="C507" s="487"/>
      <c r="D507" s="487"/>
      <c r="E507" s="487"/>
      <c r="F507" s="487"/>
    </row>
    <row r="508" spans="2:6" ht="12.75">
      <c r="B508" s="487"/>
      <c r="C508" s="487"/>
      <c r="D508" s="487"/>
      <c r="E508" s="487"/>
      <c r="F508" s="487"/>
    </row>
    <row r="509" spans="2:6" ht="12.75">
      <c r="B509" s="487"/>
      <c r="C509" s="487"/>
      <c r="D509" s="487"/>
      <c r="E509" s="487"/>
      <c r="F509" s="487"/>
    </row>
    <row r="510" spans="2:6" ht="12.75">
      <c r="B510" s="487"/>
      <c r="C510" s="487"/>
      <c r="D510" s="487"/>
      <c r="E510" s="487"/>
      <c r="F510" s="487"/>
    </row>
    <row r="511" spans="2:6" ht="12.75">
      <c r="B511" s="487"/>
      <c r="C511" s="487"/>
      <c r="D511" s="487"/>
      <c r="E511" s="487"/>
      <c r="F511" s="487"/>
    </row>
    <row r="512" spans="2:6" ht="12.75">
      <c r="B512" s="487"/>
      <c r="C512" s="487"/>
      <c r="D512" s="487"/>
      <c r="E512" s="487"/>
      <c r="F512" s="487"/>
    </row>
    <row r="513" spans="2:6" ht="12.75">
      <c r="B513" s="487"/>
      <c r="C513" s="487"/>
      <c r="D513" s="487"/>
      <c r="E513" s="487"/>
      <c r="F513" s="487"/>
    </row>
    <row r="514" spans="2:6" ht="12.75">
      <c r="B514" s="487"/>
      <c r="C514" s="487"/>
      <c r="D514" s="487"/>
      <c r="E514" s="487"/>
      <c r="F514" s="487"/>
    </row>
    <row r="515" spans="2:6" ht="12.75">
      <c r="B515" s="487"/>
      <c r="C515" s="487"/>
      <c r="D515" s="487"/>
      <c r="E515" s="487"/>
      <c r="F515" s="487"/>
    </row>
    <row r="516" spans="2:6" ht="12.75">
      <c r="B516" s="487"/>
      <c r="C516" s="487"/>
      <c r="D516" s="487"/>
      <c r="E516" s="487"/>
      <c r="F516" s="487"/>
    </row>
    <row r="517" spans="2:6" ht="12.75">
      <c r="B517" s="487"/>
      <c r="C517" s="487"/>
      <c r="D517" s="487"/>
      <c r="E517" s="487"/>
      <c r="F517" s="487"/>
    </row>
    <row r="518" spans="2:6" ht="12.75">
      <c r="B518" s="487"/>
      <c r="C518" s="487"/>
      <c r="D518" s="487"/>
      <c r="E518" s="487"/>
      <c r="F518" s="487"/>
    </row>
    <row r="519" spans="2:6" ht="12.75">
      <c r="B519" s="487"/>
      <c r="C519" s="487"/>
      <c r="D519" s="487"/>
      <c r="E519" s="487"/>
      <c r="F519" s="487"/>
    </row>
    <row r="520" spans="2:6" ht="12.75">
      <c r="B520" s="487"/>
      <c r="C520" s="487"/>
      <c r="D520" s="487"/>
      <c r="E520" s="487"/>
      <c r="F520" s="487"/>
    </row>
    <row r="521" spans="2:6" ht="12.75">
      <c r="B521" s="487"/>
      <c r="C521" s="487"/>
      <c r="D521" s="487"/>
      <c r="E521" s="487"/>
      <c r="F521" s="487"/>
    </row>
    <row r="522" spans="2:6" ht="12.75">
      <c r="B522" s="487"/>
      <c r="C522" s="487"/>
      <c r="D522" s="487"/>
      <c r="E522" s="487"/>
      <c r="F522" s="487"/>
    </row>
    <row r="523" spans="2:6" ht="12.75">
      <c r="B523" s="487"/>
      <c r="C523" s="487"/>
      <c r="D523" s="487"/>
      <c r="E523" s="487"/>
      <c r="F523" s="487"/>
    </row>
    <row r="524" spans="2:6" ht="12.75">
      <c r="B524" s="487"/>
      <c r="C524" s="487"/>
      <c r="D524" s="487"/>
      <c r="E524" s="487"/>
      <c r="F524" s="487"/>
    </row>
    <row r="525" spans="2:6" ht="12.75">
      <c r="B525" s="487"/>
      <c r="C525" s="487"/>
      <c r="D525" s="487"/>
      <c r="E525" s="487"/>
      <c r="F525" s="487"/>
    </row>
    <row r="526" spans="2:6" ht="12.75">
      <c r="B526" s="487"/>
      <c r="C526" s="487"/>
      <c r="D526" s="487"/>
      <c r="E526" s="487"/>
      <c r="F526" s="487"/>
    </row>
    <row r="527" spans="2:6" ht="12.75">
      <c r="B527" s="487"/>
      <c r="C527" s="487"/>
      <c r="D527" s="487"/>
      <c r="E527" s="487"/>
      <c r="F527" s="487"/>
    </row>
    <row r="528" spans="2:6" ht="12.75">
      <c r="B528" s="487"/>
      <c r="C528" s="487"/>
      <c r="D528" s="487"/>
      <c r="E528" s="487"/>
      <c r="F528" s="487"/>
    </row>
    <row r="529" spans="2:6" ht="12.75">
      <c r="B529" s="487"/>
      <c r="C529" s="487"/>
      <c r="D529" s="487"/>
      <c r="E529" s="487"/>
      <c r="F529" s="487"/>
    </row>
    <row r="530" spans="2:6" ht="12.75">
      <c r="B530" s="487"/>
      <c r="C530" s="487"/>
      <c r="D530" s="487"/>
      <c r="E530" s="487"/>
      <c r="F530" s="487"/>
    </row>
    <row r="531" spans="2:6" ht="12.75">
      <c r="B531" s="487"/>
      <c r="C531" s="487"/>
      <c r="D531" s="487"/>
      <c r="E531" s="487"/>
      <c r="F531" s="487"/>
    </row>
    <row r="532" spans="2:6" ht="12.75">
      <c r="B532" s="487"/>
      <c r="C532" s="487"/>
      <c r="D532" s="487"/>
      <c r="E532" s="487"/>
      <c r="F532" s="487"/>
    </row>
    <row r="533" spans="2:6" ht="12.75">
      <c r="B533" s="487"/>
      <c r="C533" s="487"/>
      <c r="D533" s="487"/>
      <c r="E533" s="487"/>
      <c r="F533" s="487"/>
    </row>
    <row r="534" spans="2:6" ht="12.75">
      <c r="B534" s="487"/>
      <c r="C534" s="487"/>
      <c r="D534" s="487"/>
      <c r="E534" s="487"/>
      <c r="F534" s="487"/>
    </row>
    <row r="535" spans="2:6" ht="12.75">
      <c r="B535" s="487"/>
      <c r="C535" s="487"/>
      <c r="D535" s="487"/>
      <c r="E535" s="487"/>
      <c r="F535" s="487"/>
    </row>
    <row r="536" spans="2:6" ht="12.75">
      <c r="B536" s="487"/>
      <c r="C536" s="487"/>
      <c r="D536" s="487"/>
      <c r="E536" s="487"/>
      <c r="F536" s="487"/>
    </row>
    <row r="537" spans="2:6" ht="12.75">
      <c r="B537" s="487"/>
      <c r="C537" s="487"/>
      <c r="D537" s="487"/>
      <c r="E537" s="487"/>
      <c r="F537" s="487"/>
    </row>
    <row r="538" spans="2:6" ht="12.75">
      <c r="B538" s="487"/>
      <c r="C538" s="487"/>
      <c r="D538" s="487"/>
      <c r="E538" s="487"/>
      <c r="F538" s="487"/>
    </row>
    <row r="539" spans="2:6" ht="12.75">
      <c r="B539" s="487"/>
      <c r="C539" s="487"/>
      <c r="D539" s="487"/>
      <c r="E539" s="487"/>
      <c r="F539" s="487"/>
    </row>
    <row r="540" spans="2:6" ht="12.75">
      <c r="B540" s="487"/>
      <c r="C540" s="487"/>
      <c r="D540" s="487"/>
      <c r="E540" s="487"/>
      <c r="F540" s="487"/>
    </row>
    <row r="541" spans="2:6" ht="12.75">
      <c r="B541" s="487"/>
      <c r="C541" s="487"/>
      <c r="D541" s="487"/>
      <c r="E541" s="487"/>
      <c r="F541" s="487"/>
    </row>
    <row r="542" spans="2:6" ht="12.75">
      <c r="B542" s="487"/>
      <c r="C542" s="487"/>
      <c r="D542" s="487"/>
      <c r="E542" s="487"/>
      <c r="F542" s="487"/>
    </row>
    <row r="543" spans="2:6" ht="12.75">
      <c r="B543" s="487"/>
      <c r="C543" s="487"/>
      <c r="D543" s="487"/>
      <c r="E543" s="487"/>
      <c r="F543" s="487"/>
    </row>
    <row r="544" spans="2:6" ht="12.75">
      <c r="B544" s="487"/>
      <c r="C544" s="487"/>
      <c r="D544" s="487"/>
      <c r="E544" s="487"/>
      <c r="F544" s="487"/>
    </row>
    <row r="545" spans="2:6" ht="12.75">
      <c r="B545" s="487"/>
      <c r="C545" s="487"/>
      <c r="D545" s="487"/>
      <c r="E545" s="487"/>
      <c r="F545" s="487"/>
    </row>
    <row r="546" spans="2:6" ht="12.75">
      <c r="B546" s="487"/>
      <c r="C546" s="487"/>
      <c r="D546" s="487"/>
      <c r="E546" s="487"/>
      <c r="F546" s="487"/>
    </row>
    <row r="547" spans="2:6" ht="12.75">
      <c r="B547" s="487"/>
      <c r="C547" s="487"/>
      <c r="D547" s="487"/>
      <c r="E547" s="487"/>
      <c r="F547" s="487"/>
    </row>
    <row r="548" spans="2:6" ht="12.75">
      <c r="B548" s="487"/>
      <c r="C548" s="487"/>
      <c r="D548" s="487"/>
      <c r="E548" s="487"/>
      <c r="F548" s="487"/>
    </row>
    <row r="549" spans="2:6" ht="12.75">
      <c r="B549" s="487"/>
      <c r="C549" s="487"/>
      <c r="D549" s="487"/>
      <c r="E549" s="487"/>
      <c r="F549" s="487"/>
    </row>
    <row r="550" spans="2:6" ht="12.75">
      <c r="B550" s="487"/>
      <c r="C550" s="487"/>
      <c r="D550" s="487"/>
      <c r="E550" s="487"/>
      <c r="F550" s="487"/>
    </row>
    <row r="551" spans="2:6" ht="12.75">
      <c r="B551" s="487"/>
      <c r="C551" s="487"/>
      <c r="D551" s="487"/>
      <c r="E551" s="487"/>
      <c r="F551" s="487"/>
    </row>
    <row r="552" spans="2:6" ht="12.75">
      <c r="B552" s="487"/>
      <c r="C552" s="487"/>
      <c r="D552" s="487"/>
      <c r="E552" s="487"/>
      <c r="F552" s="487"/>
    </row>
    <row r="553" spans="2:6" ht="12.75">
      <c r="B553" s="487"/>
      <c r="C553" s="487"/>
      <c r="D553" s="487"/>
      <c r="E553" s="487"/>
      <c r="F553" s="487"/>
    </row>
    <row r="554" spans="2:6" ht="12.75">
      <c r="B554" s="487"/>
      <c r="C554" s="487"/>
      <c r="D554" s="487"/>
      <c r="E554" s="487"/>
      <c r="F554" s="487"/>
    </row>
    <row r="555" spans="2:6" ht="12.75">
      <c r="B555" s="487"/>
      <c r="C555" s="487"/>
      <c r="D555" s="487"/>
      <c r="E555" s="487"/>
      <c r="F555" s="487"/>
    </row>
    <row r="556" spans="2:6" ht="12.75">
      <c r="B556" s="487"/>
      <c r="C556" s="487"/>
      <c r="D556" s="487"/>
      <c r="E556" s="487"/>
      <c r="F556" s="487"/>
    </row>
    <row r="557" spans="2:6" ht="12.75">
      <c r="B557" s="487"/>
      <c r="C557" s="487"/>
      <c r="D557" s="487"/>
      <c r="E557" s="487"/>
      <c r="F557" s="487"/>
    </row>
    <row r="558" spans="2:6" ht="12.75">
      <c r="B558" s="487"/>
      <c r="C558" s="487"/>
      <c r="D558" s="487"/>
      <c r="E558" s="487"/>
      <c r="F558" s="487"/>
    </row>
    <row r="559" spans="2:6" ht="12.75">
      <c r="B559" s="487"/>
      <c r="C559" s="487"/>
      <c r="D559" s="487"/>
      <c r="E559" s="487"/>
      <c r="F559" s="487"/>
    </row>
    <row r="560" spans="2:6" ht="12.75">
      <c r="B560" s="487"/>
      <c r="C560" s="487"/>
      <c r="D560" s="487"/>
      <c r="E560" s="487"/>
      <c r="F560" s="487"/>
    </row>
    <row r="561" spans="2:6" ht="12.75">
      <c r="B561" s="487"/>
      <c r="C561" s="487"/>
      <c r="D561" s="487"/>
      <c r="E561" s="487"/>
      <c r="F561" s="487"/>
    </row>
    <row r="562" spans="2:6" ht="12.75">
      <c r="B562" s="487"/>
      <c r="C562" s="487"/>
      <c r="D562" s="487"/>
      <c r="E562" s="487"/>
      <c r="F562" s="487"/>
    </row>
    <row r="563" spans="2:6" ht="12.75">
      <c r="B563" s="487"/>
      <c r="C563" s="487"/>
      <c r="D563" s="487"/>
      <c r="E563" s="487"/>
      <c r="F563" s="487"/>
    </row>
    <row r="564" spans="2:6" ht="12.75">
      <c r="B564" s="487"/>
      <c r="C564" s="487"/>
      <c r="D564" s="487"/>
      <c r="E564" s="487"/>
      <c r="F564" s="487"/>
    </row>
    <row r="565" spans="2:6" ht="12.75">
      <c r="B565" s="487"/>
      <c r="C565" s="487"/>
      <c r="D565" s="487"/>
      <c r="E565" s="487"/>
      <c r="F565" s="487"/>
    </row>
    <row r="566" spans="2:6" ht="12.75">
      <c r="B566" s="487"/>
      <c r="C566" s="487"/>
      <c r="D566" s="487"/>
      <c r="E566" s="487"/>
      <c r="F566" s="487"/>
    </row>
    <row r="567" spans="2:6" ht="12.75">
      <c r="B567" s="487"/>
      <c r="C567" s="487"/>
      <c r="D567" s="487"/>
      <c r="E567" s="487"/>
      <c r="F567" s="487"/>
    </row>
    <row r="568" spans="2:6" ht="12.75">
      <c r="B568" s="487"/>
      <c r="C568" s="487"/>
      <c r="D568" s="487"/>
      <c r="E568" s="487"/>
      <c r="F568" s="487"/>
    </row>
    <row r="569" spans="2:6" ht="12.75">
      <c r="B569" s="487"/>
      <c r="C569" s="487"/>
      <c r="D569" s="487"/>
      <c r="E569" s="487"/>
      <c r="F569" s="487"/>
    </row>
    <row r="570" spans="2:6" ht="12.75">
      <c r="B570" s="487"/>
      <c r="C570" s="487"/>
      <c r="D570" s="487"/>
      <c r="E570" s="487"/>
      <c r="F570" s="487"/>
    </row>
    <row r="571" spans="2:6" ht="12.75">
      <c r="B571" s="487"/>
      <c r="C571" s="487"/>
      <c r="D571" s="487"/>
      <c r="E571" s="487"/>
      <c r="F571" s="487"/>
    </row>
    <row r="572" spans="2:6" ht="12.75">
      <c r="B572" s="487"/>
      <c r="C572" s="487"/>
      <c r="D572" s="487"/>
      <c r="E572" s="487"/>
      <c r="F572" s="487"/>
    </row>
    <row r="573" spans="2:6" ht="12.75">
      <c r="B573" s="487"/>
      <c r="C573" s="487"/>
      <c r="D573" s="487"/>
      <c r="E573" s="487"/>
      <c r="F573" s="487"/>
    </row>
    <row r="574" spans="2:6" ht="12.75">
      <c r="B574" s="487"/>
      <c r="C574" s="487"/>
      <c r="D574" s="487"/>
      <c r="E574" s="487"/>
      <c r="F574" s="487"/>
    </row>
    <row r="575" spans="2:6" ht="12.75">
      <c r="B575" s="487"/>
      <c r="C575" s="487"/>
      <c r="D575" s="487"/>
      <c r="E575" s="487"/>
      <c r="F575" s="487"/>
    </row>
    <row r="576" spans="2:6" ht="12.75">
      <c r="B576" s="487"/>
      <c r="C576" s="487"/>
      <c r="D576" s="487"/>
      <c r="E576" s="487"/>
      <c r="F576" s="487"/>
    </row>
    <row r="577" spans="2:6" ht="12.75">
      <c r="B577" s="487"/>
      <c r="C577" s="487"/>
      <c r="D577" s="487"/>
      <c r="E577" s="487"/>
      <c r="F577" s="487"/>
    </row>
    <row r="578" spans="2:6" ht="12.75">
      <c r="B578" s="487"/>
      <c r="C578" s="487"/>
      <c r="D578" s="487"/>
      <c r="E578" s="487"/>
      <c r="F578" s="487"/>
    </row>
    <row r="579" spans="2:6" ht="12.75">
      <c r="B579" s="487"/>
      <c r="C579" s="487"/>
      <c r="D579" s="487"/>
      <c r="E579" s="487"/>
      <c r="F579" s="487"/>
    </row>
    <row r="580" spans="2:6" ht="12.75">
      <c r="B580" s="487"/>
      <c r="C580" s="487"/>
      <c r="D580" s="487"/>
      <c r="E580" s="487"/>
      <c r="F580" s="487"/>
    </row>
    <row r="581" spans="2:6" ht="12.75">
      <c r="B581" s="487"/>
      <c r="C581" s="487"/>
      <c r="D581" s="487"/>
      <c r="E581" s="487"/>
      <c r="F581" s="487"/>
    </row>
    <row r="582" spans="2:6" ht="12.75">
      <c r="B582" s="487"/>
      <c r="C582" s="487"/>
      <c r="D582" s="487"/>
      <c r="E582" s="487"/>
      <c r="F582" s="487"/>
    </row>
    <row r="583" spans="2:6" ht="12.75">
      <c r="B583" s="487"/>
      <c r="C583" s="487"/>
      <c r="D583" s="487"/>
      <c r="E583" s="487"/>
      <c r="F583" s="487"/>
    </row>
    <row r="584" spans="2:6" ht="12.75">
      <c r="B584" s="487"/>
      <c r="C584" s="487"/>
      <c r="D584" s="487"/>
      <c r="E584" s="487"/>
      <c r="F584" s="487"/>
    </row>
    <row r="585" spans="2:6" ht="12.75">
      <c r="B585" s="487"/>
      <c r="C585" s="487"/>
      <c r="D585" s="487"/>
      <c r="E585" s="487"/>
      <c r="F585" s="487"/>
    </row>
    <row r="586" spans="2:6" ht="12.75">
      <c r="B586" s="487"/>
      <c r="C586" s="487"/>
      <c r="D586" s="487"/>
      <c r="E586" s="487"/>
      <c r="F586" s="487"/>
    </row>
    <row r="587" spans="2:6" ht="12.75">
      <c r="B587" s="487"/>
      <c r="C587" s="487"/>
      <c r="D587" s="487"/>
      <c r="E587" s="487"/>
      <c r="F587" s="487"/>
    </row>
    <row r="588" spans="2:6" ht="12.75">
      <c r="B588" s="487"/>
      <c r="C588" s="487"/>
      <c r="D588" s="487"/>
      <c r="E588" s="487"/>
      <c r="F588" s="487"/>
    </row>
    <row r="589" spans="2:6" ht="12.75">
      <c r="B589" s="487"/>
      <c r="C589" s="487"/>
      <c r="D589" s="487"/>
      <c r="E589" s="487"/>
      <c r="F589" s="487"/>
    </row>
    <row r="590" spans="2:6" ht="12.75">
      <c r="B590" s="487"/>
      <c r="C590" s="487"/>
      <c r="D590" s="487"/>
      <c r="E590" s="487"/>
      <c r="F590" s="487"/>
    </row>
    <row r="591" spans="2:6" ht="12.75">
      <c r="B591" s="487"/>
      <c r="C591" s="487"/>
      <c r="D591" s="487"/>
      <c r="E591" s="487"/>
      <c r="F591" s="487"/>
    </row>
    <row r="592" spans="2:6" ht="12.75">
      <c r="B592" s="487"/>
      <c r="C592" s="487"/>
      <c r="D592" s="487"/>
      <c r="E592" s="487"/>
      <c r="F592" s="487"/>
    </row>
    <row r="593" spans="2:6" ht="12.75">
      <c r="B593" s="487"/>
      <c r="C593" s="487"/>
      <c r="D593" s="487"/>
      <c r="E593" s="487"/>
      <c r="F593" s="487"/>
    </row>
    <row r="594" spans="2:6" ht="12.75">
      <c r="B594" s="487"/>
      <c r="C594" s="487"/>
      <c r="D594" s="487"/>
      <c r="E594" s="487"/>
      <c r="F594" s="487"/>
    </row>
    <row r="595" spans="2:6" ht="12.75">
      <c r="B595" s="487"/>
      <c r="C595" s="487"/>
      <c r="D595" s="487"/>
      <c r="E595" s="487"/>
      <c r="F595" s="487"/>
    </row>
    <row r="596" spans="2:6" ht="12.75">
      <c r="B596" s="487"/>
      <c r="C596" s="487"/>
      <c r="D596" s="487"/>
      <c r="E596" s="487"/>
      <c r="F596" s="487"/>
    </row>
    <row r="597" spans="2:6" ht="12.75">
      <c r="B597" s="487"/>
      <c r="C597" s="487"/>
      <c r="D597" s="487"/>
      <c r="E597" s="487"/>
      <c r="F597" s="487"/>
    </row>
  </sheetData>
  <sheetProtection/>
  <printOptions horizontalCentered="1"/>
  <pageMargins left="0" right="0" top="0.7874015748031497" bottom="0" header="0" footer="0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9">
      <selection activeCell="M10" sqref="M10"/>
    </sheetView>
  </sheetViews>
  <sheetFormatPr defaultColWidth="9.140625" defaultRowHeight="12.75"/>
  <cols>
    <col min="1" max="16384" width="9.140625" style="755" customWidth="1"/>
  </cols>
  <sheetData/>
  <sheetProtection/>
  <printOptions/>
  <pageMargins left="0.41" right="0.27" top="0.7480314960629921" bottom="0.57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3"/>
  <sheetViews>
    <sheetView tabSelected="1" zoomScale="75" zoomScaleNormal="75" zoomScalePageLayoutView="0" workbookViewId="0" topLeftCell="C1">
      <selection activeCell="M10" sqref="M10"/>
    </sheetView>
  </sheetViews>
  <sheetFormatPr defaultColWidth="9.140625" defaultRowHeight="12.75"/>
  <cols>
    <col min="1" max="1" width="15.8515625" style="354" customWidth="1"/>
    <col min="2" max="3" width="10.57421875" style="354" customWidth="1"/>
    <col min="4" max="4" width="9.8515625" style="354" customWidth="1"/>
    <col min="5" max="5" width="9.28125" style="354" customWidth="1"/>
    <col min="6" max="6" width="73.7109375" style="354" customWidth="1"/>
    <col min="7" max="7" width="22.7109375" style="354" customWidth="1"/>
    <col min="8" max="9" width="22.00390625" style="354" customWidth="1"/>
    <col min="10" max="10" width="22.7109375" style="354" customWidth="1"/>
    <col min="11" max="11" width="14.00390625" style="354" customWidth="1"/>
    <col min="12" max="12" width="13.8515625" style="354" customWidth="1"/>
    <col min="13" max="16384" width="9.140625" style="354" customWidth="1"/>
  </cols>
  <sheetData>
    <row r="1" spans="7:11" ht="15">
      <c r="G1" s="355"/>
      <c r="H1" s="355"/>
      <c r="I1" s="355"/>
      <c r="K1" s="355"/>
    </row>
    <row r="3" spans="1:11" ht="23.25">
      <c r="A3" s="356" t="s">
        <v>473</v>
      </c>
      <c r="B3" s="357"/>
      <c r="C3" s="357"/>
      <c r="D3" s="357"/>
      <c r="E3" s="357"/>
      <c r="F3" s="357"/>
      <c r="G3" s="357"/>
      <c r="H3" s="357"/>
      <c r="I3" s="357"/>
      <c r="J3" s="358"/>
      <c r="K3" s="358"/>
    </row>
    <row r="4" spans="1:10" ht="24.75" customHeight="1">
      <c r="A4" s="356" t="s">
        <v>293</v>
      </c>
      <c r="B4" s="356"/>
      <c r="C4" s="356"/>
      <c r="D4" s="356"/>
      <c r="E4" s="359"/>
      <c r="F4" s="359"/>
      <c r="G4" s="358"/>
      <c r="H4" s="358"/>
      <c r="I4" s="358"/>
      <c r="J4" s="358"/>
    </row>
    <row r="5" spans="2:12" ht="15.75" thickBot="1">
      <c r="B5" s="360"/>
      <c r="C5" s="360"/>
      <c r="G5" s="361"/>
      <c r="H5" s="361"/>
      <c r="I5" s="361"/>
      <c r="J5" s="355"/>
      <c r="K5" s="362"/>
      <c r="L5" s="362" t="s">
        <v>239</v>
      </c>
    </row>
    <row r="6" spans="1:12" ht="24" customHeight="1">
      <c r="A6" s="363" t="s">
        <v>294</v>
      </c>
      <c r="B6" s="364" t="s">
        <v>295</v>
      </c>
      <c r="C6" s="365"/>
      <c r="D6" s="365"/>
      <c r="E6" s="366"/>
      <c r="F6" s="367" t="s">
        <v>296</v>
      </c>
      <c r="G6" s="367" t="s">
        <v>277</v>
      </c>
      <c r="H6" s="367" t="s">
        <v>297</v>
      </c>
      <c r="I6" s="367" t="s">
        <v>280</v>
      </c>
      <c r="J6" s="367" t="s">
        <v>280</v>
      </c>
      <c r="K6" s="367" t="s">
        <v>298</v>
      </c>
      <c r="L6" s="367" t="s">
        <v>298</v>
      </c>
    </row>
    <row r="7" spans="1:12" ht="17.25" customHeight="1">
      <c r="A7" s="368" t="s">
        <v>299</v>
      </c>
      <c r="B7" s="369" t="s">
        <v>300</v>
      </c>
      <c r="C7" s="370" t="s">
        <v>301</v>
      </c>
      <c r="D7" s="371" t="s">
        <v>302</v>
      </c>
      <c r="E7" s="372" t="s">
        <v>303</v>
      </c>
      <c r="F7" s="373"/>
      <c r="G7" s="374" t="s">
        <v>282</v>
      </c>
      <c r="H7" s="374" t="s">
        <v>304</v>
      </c>
      <c r="I7" s="374" t="s">
        <v>305</v>
      </c>
      <c r="J7" s="374" t="s">
        <v>306</v>
      </c>
      <c r="K7" s="374" t="s">
        <v>307</v>
      </c>
      <c r="L7" s="374" t="s">
        <v>307</v>
      </c>
    </row>
    <row r="8" spans="1:12" ht="15">
      <c r="A8" s="375" t="s">
        <v>308</v>
      </c>
      <c r="B8" s="376" t="s">
        <v>309</v>
      </c>
      <c r="C8" s="370"/>
      <c r="D8" s="370"/>
      <c r="E8" s="377" t="s">
        <v>310</v>
      </c>
      <c r="F8" s="378"/>
      <c r="G8" s="374" t="s">
        <v>289</v>
      </c>
      <c r="H8" s="374" t="s">
        <v>311</v>
      </c>
      <c r="I8" s="379" t="s">
        <v>312</v>
      </c>
      <c r="J8" s="379" t="s">
        <v>313</v>
      </c>
      <c r="K8" s="380" t="s">
        <v>314</v>
      </c>
      <c r="L8" s="380" t="s">
        <v>315</v>
      </c>
    </row>
    <row r="9" spans="1:12" ht="15.75" thickBot="1">
      <c r="A9" s="375" t="s">
        <v>316</v>
      </c>
      <c r="B9" s="381"/>
      <c r="C9" s="382"/>
      <c r="D9" s="382"/>
      <c r="E9" s="383"/>
      <c r="F9" s="384"/>
      <c r="G9" s="379"/>
      <c r="H9" s="385"/>
      <c r="I9" s="386"/>
      <c r="J9" s="387" t="s">
        <v>312</v>
      </c>
      <c r="K9" s="388"/>
      <c r="L9" s="388"/>
    </row>
    <row r="10" spans="1:12" ht="15" thickBot="1">
      <c r="A10" s="389" t="s">
        <v>0</v>
      </c>
      <c r="B10" s="390" t="s">
        <v>317</v>
      </c>
      <c r="C10" s="391" t="s">
        <v>318</v>
      </c>
      <c r="D10" s="391" t="s">
        <v>319</v>
      </c>
      <c r="E10" s="392" t="s">
        <v>320</v>
      </c>
      <c r="F10" s="392" t="s">
        <v>321</v>
      </c>
      <c r="G10" s="392">
        <v>1</v>
      </c>
      <c r="H10" s="392">
        <v>2</v>
      </c>
      <c r="I10" s="392">
        <v>3</v>
      </c>
      <c r="J10" s="392">
        <v>4</v>
      </c>
      <c r="K10" s="392">
        <v>5</v>
      </c>
      <c r="L10" s="392">
        <v>6</v>
      </c>
    </row>
    <row r="11" spans="1:12" ht="30.75" customHeight="1">
      <c r="A11" s="393" t="s">
        <v>322</v>
      </c>
      <c r="B11" s="394" t="s">
        <v>474</v>
      </c>
      <c r="C11" s="395"/>
      <c r="D11" s="396"/>
      <c r="E11" s="397"/>
      <c r="F11" s="398" t="s">
        <v>475</v>
      </c>
      <c r="G11" s="488">
        <f>SUM(G12)</f>
        <v>3404000</v>
      </c>
      <c r="H11" s="488">
        <f>SUM(H12)</f>
        <v>2909180</v>
      </c>
      <c r="I11" s="489">
        <f>SUM(I12)</f>
        <v>3185</v>
      </c>
      <c r="J11" s="488">
        <f>SUM(J12)</f>
        <v>826576</v>
      </c>
      <c r="K11" s="490">
        <f aca="true" t="shared" si="0" ref="K11:L13">SUM($J11/G11)*100</f>
        <v>24.282491186839014</v>
      </c>
      <c r="L11" s="490">
        <f t="shared" si="0"/>
        <v>28.412679861679237</v>
      </c>
    </row>
    <row r="12" spans="1:12" ht="18.75" customHeight="1">
      <c r="A12" s="401" t="s">
        <v>322</v>
      </c>
      <c r="B12" s="491"/>
      <c r="C12" s="423" t="s">
        <v>476</v>
      </c>
      <c r="D12" s="492"/>
      <c r="E12" s="493"/>
      <c r="F12" s="494" t="s">
        <v>477</v>
      </c>
      <c r="G12" s="479">
        <f>SUM(G13+G17+G19+G25+G27+G28)</f>
        <v>3404000</v>
      </c>
      <c r="H12" s="479">
        <f>SUM(H13+H17+H19+H25+H27+H28)</f>
        <v>2909180</v>
      </c>
      <c r="I12" s="479">
        <f>SUM(I13+I17+I19+I25+I27+I28)</f>
        <v>3185</v>
      </c>
      <c r="J12" s="479">
        <f>SUM(J13+J17+J19+J25+J27+J28)</f>
        <v>826576</v>
      </c>
      <c r="K12" s="407">
        <f t="shared" si="0"/>
        <v>24.282491186839014</v>
      </c>
      <c r="L12" s="407">
        <f t="shared" si="0"/>
        <v>28.412679861679237</v>
      </c>
    </row>
    <row r="13" spans="1:12" ht="18.75" customHeight="1">
      <c r="A13" s="408" t="s">
        <v>322</v>
      </c>
      <c r="B13" s="495"/>
      <c r="C13" s="496"/>
      <c r="D13" s="428" t="s">
        <v>478</v>
      </c>
      <c r="E13" s="429"/>
      <c r="F13" s="497" t="s">
        <v>479</v>
      </c>
      <c r="G13" s="441">
        <f>SUM(G14:G16)</f>
        <v>915000</v>
      </c>
      <c r="H13" s="441">
        <f>SUM(H14:H16)</f>
        <v>686250</v>
      </c>
      <c r="I13" s="441">
        <f>SUM(I14:I16)</f>
        <v>0</v>
      </c>
      <c r="J13" s="441">
        <f>SUM(J14:J16)</f>
        <v>8065</v>
      </c>
      <c r="K13" s="413">
        <f t="shared" si="0"/>
        <v>0.8814207650273224</v>
      </c>
      <c r="L13" s="413">
        <f t="shared" si="0"/>
        <v>1.1752276867030964</v>
      </c>
    </row>
    <row r="14" spans="1:12" ht="18.75" customHeight="1">
      <c r="A14" s="408"/>
      <c r="B14" s="495"/>
      <c r="C14" s="496"/>
      <c r="D14" s="428"/>
      <c r="E14" s="498" t="s">
        <v>480</v>
      </c>
      <c r="F14" s="499" t="s">
        <v>481</v>
      </c>
      <c r="G14" s="446">
        <v>0</v>
      </c>
      <c r="H14" s="446">
        <v>0</v>
      </c>
      <c r="I14" s="446">
        <v>0</v>
      </c>
      <c r="J14" s="446">
        <v>0</v>
      </c>
      <c r="K14" s="421">
        <v>0</v>
      </c>
      <c r="L14" s="421">
        <v>0</v>
      </c>
    </row>
    <row r="15" spans="1:12" ht="18.75" customHeight="1">
      <c r="A15" s="414" t="s">
        <v>322</v>
      </c>
      <c r="B15" s="500"/>
      <c r="C15" s="501"/>
      <c r="D15" s="417"/>
      <c r="E15" s="502" t="s">
        <v>482</v>
      </c>
      <c r="F15" s="431" t="s">
        <v>483</v>
      </c>
      <c r="G15" s="446">
        <v>915000</v>
      </c>
      <c r="H15" s="446">
        <v>686250</v>
      </c>
      <c r="I15" s="446">
        <v>0</v>
      </c>
      <c r="J15" s="446">
        <v>8065</v>
      </c>
      <c r="K15" s="421">
        <f>SUM($J15/G15)*100</f>
        <v>0.8814207650273224</v>
      </c>
      <c r="L15" s="421">
        <f>SUM($J15/H15)*100</f>
        <v>1.1752276867030964</v>
      </c>
    </row>
    <row r="16" spans="1:12" ht="18.75" customHeight="1">
      <c r="A16" s="414" t="s">
        <v>322</v>
      </c>
      <c r="B16" s="500"/>
      <c r="C16" s="501"/>
      <c r="D16" s="417"/>
      <c r="E16" s="502" t="s">
        <v>484</v>
      </c>
      <c r="F16" s="431" t="s">
        <v>485</v>
      </c>
      <c r="G16" s="446">
        <v>0</v>
      </c>
      <c r="H16" s="446">
        <v>0</v>
      </c>
      <c r="I16" s="446">
        <v>0</v>
      </c>
      <c r="J16" s="446">
        <v>0</v>
      </c>
      <c r="K16" s="421">
        <v>0</v>
      </c>
      <c r="L16" s="421">
        <v>0</v>
      </c>
    </row>
    <row r="17" spans="1:12" ht="18.75" customHeight="1">
      <c r="A17" s="408" t="s">
        <v>322</v>
      </c>
      <c r="B17" s="495"/>
      <c r="C17" s="496"/>
      <c r="D17" s="428" t="s">
        <v>486</v>
      </c>
      <c r="E17" s="429"/>
      <c r="F17" s="434" t="s">
        <v>487</v>
      </c>
      <c r="G17" s="441">
        <f>SUM(G18)</f>
        <v>0</v>
      </c>
      <c r="H17" s="441">
        <f>SUM(H18)</f>
        <v>0</v>
      </c>
      <c r="I17" s="441">
        <f>SUM(I18)</f>
        <v>0</v>
      </c>
      <c r="J17" s="441">
        <f>SUM(J18)</f>
        <v>0</v>
      </c>
      <c r="K17" s="413">
        <v>0</v>
      </c>
      <c r="L17" s="413">
        <v>0</v>
      </c>
    </row>
    <row r="18" spans="1:12" ht="18.75" customHeight="1">
      <c r="A18" s="414" t="s">
        <v>322</v>
      </c>
      <c r="B18" s="500"/>
      <c r="C18" s="501"/>
      <c r="D18" s="417"/>
      <c r="E18" s="502" t="s">
        <v>488</v>
      </c>
      <c r="F18" s="431" t="s">
        <v>411</v>
      </c>
      <c r="G18" s="446">
        <v>0</v>
      </c>
      <c r="H18" s="446">
        <v>0</v>
      </c>
      <c r="I18" s="446">
        <v>0</v>
      </c>
      <c r="J18" s="446">
        <v>0</v>
      </c>
      <c r="K18" s="421">
        <v>0</v>
      </c>
      <c r="L18" s="421">
        <v>0</v>
      </c>
    </row>
    <row r="19" spans="1:12" ht="18.75" customHeight="1">
      <c r="A19" s="408" t="s">
        <v>322</v>
      </c>
      <c r="B19" s="495"/>
      <c r="C19" s="496"/>
      <c r="D19" s="428" t="s">
        <v>489</v>
      </c>
      <c r="E19" s="429"/>
      <c r="F19" s="430" t="s">
        <v>490</v>
      </c>
      <c r="G19" s="441">
        <f>SUM(G20:G24)</f>
        <v>1507100</v>
      </c>
      <c r="H19" s="441">
        <f>SUM(H20:H24)</f>
        <v>1242100</v>
      </c>
      <c r="I19" s="441">
        <f>SUM(I20:I24)</f>
        <v>2177</v>
      </c>
      <c r="J19" s="441">
        <f>SUM(J20:J24)</f>
        <v>344526</v>
      </c>
      <c r="K19" s="413">
        <f aca="true" t="shared" si="1" ref="K19:L24">SUM($J19/G19)*100</f>
        <v>22.86019507663725</v>
      </c>
      <c r="L19" s="413">
        <f t="shared" si="1"/>
        <v>27.737380243136624</v>
      </c>
    </row>
    <row r="20" spans="1:12" ht="18.75" customHeight="1">
      <c r="A20" s="414" t="s">
        <v>322</v>
      </c>
      <c r="B20" s="422"/>
      <c r="C20" s="503"/>
      <c r="D20" s="417"/>
      <c r="E20" s="502" t="s">
        <v>491</v>
      </c>
      <c r="F20" s="504" t="s">
        <v>492</v>
      </c>
      <c r="G20" s="446">
        <v>106000</v>
      </c>
      <c r="H20" s="446">
        <v>106000</v>
      </c>
      <c r="I20" s="446">
        <v>0</v>
      </c>
      <c r="J20" s="446">
        <v>5944</v>
      </c>
      <c r="K20" s="421">
        <f t="shared" si="1"/>
        <v>5.607547169811321</v>
      </c>
      <c r="L20" s="421">
        <f t="shared" si="1"/>
        <v>5.607547169811321</v>
      </c>
    </row>
    <row r="21" spans="1:12" ht="18.75" customHeight="1">
      <c r="A21" s="414" t="s">
        <v>322</v>
      </c>
      <c r="B21" s="422"/>
      <c r="C21" s="503"/>
      <c r="D21" s="417"/>
      <c r="E21" s="502" t="s">
        <v>493</v>
      </c>
      <c r="F21" s="504" t="s">
        <v>408</v>
      </c>
      <c r="G21" s="446">
        <v>900000</v>
      </c>
      <c r="H21" s="446">
        <v>675000</v>
      </c>
      <c r="I21" s="446">
        <v>0</v>
      </c>
      <c r="J21" s="446">
        <v>135813</v>
      </c>
      <c r="K21" s="421">
        <f t="shared" si="1"/>
        <v>15.090333333333334</v>
      </c>
      <c r="L21" s="421">
        <f t="shared" si="1"/>
        <v>20.120444444444445</v>
      </c>
    </row>
    <row r="22" spans="1:12" ht="18.75" customHeight="1">
      <c r="A22" s="414" t="s">
        <v>322</v>
      </c>
      <c r="B22" s="422"/>
      <c r="C22" s="503"/>
      <c r="D22" s="417"/>
      <c r="E22" s="502" t="s">
        <v>494</v>
      </c>
      <c r="F22" s="504" t="s">
        <v>409</v>
      </c>
      <c r="G22" s="446">
        <v>160000</v>
      </c>
      <c r="H22" s="446">
        <v>120000</v>
      </c>
      <c r="I22" s="446">
        <v>0</v>
      </c>
      <c r="J22" s="446">
        <v>16834</v>
      </c>
      <c r="K22" s="421">
        <f t="shared" si="1"/>
        <v>10.52125</v>
      </c>
      <c r="L22" s="421">
        <f t="shared" si="1"/>
        <v>14.028333333333334</v>
      </c>
    </row>
    <row r="23" spans="1:12" ht="18.75" customHeight="1">
      <c r="A23" s="414" t="s">
        <v>322</v>
      </c>
      <c r="B23" s="422"/>
      <c r="C23" s="503"/>
      <c r="D23" s="417"/>
      <c r="E23" s="502" t="s">
        <v>495</v>
      </c>
      <c r="F23" s="505" t="s">
        <v>410</v>
      </c>
      <c r="G23" s="446">
        <v>221100</v>
      </c>
      <c r="H23" s="446">
        <v>221100</v>
      </c>
      <c r="I23" s="446">
        <v>0</v>
      </c>
      <c r="J23" s="446">
        <v>160505</v>
      </c>
      <c r="K23" s="421">
        <f t="shared" si="1"/>
        <v>72.59384893713252</v>
      </c>
      <c r="L23" s="421">
        <f t="shared" si="1"/>
        <v>72.59384893713252</v>
      </c>
    </row>
    <row r="24" spans="1:12" ht="18.75" customHeight="1">
      <c r="A24" s="414" t="s">
        <v>322</v>
      </c>
      <c r="B24" s="422"/>
      <c r="C24" s="503"/>
      <c r="D24" s="417"/>
      <c r="E24" s="502" t="s">
        <v>496</v>
      </c>
      <c r="F24" s="505" t="s">
        <v>497</v>
      </c>
      <c r="G24" s="446">
        <v>120000</v>
      </c>
      <c r="H24" s="446">
        <v>120000</v>
      </c>
      <c r="I24" s="446">
        <v>2177</v>
      </c>
      <c r="J24" s="446">
        <v>25430</v>
      </c>
      <c r="K24" s="421">
        <f t="shared" si="1"/>
        <v>21.191666666666666</v>
      </c>
      <c r="L24" s="421">
        <f t="shared" si="1"/>
        <v>21.191666666666666</v>
      </c>
    </row>
    <row r="25" spans="1:12" ht="18.75" customHeight="1">
      <c r="A25" s="408" t="s">
        <v>322</v>
      </c>
      <c r="B25" s="495"/>
      <c r="C25" s="496"/>
      <c r="D25" s="428" t="s">
        <v>498</v>
      </c>
      <c r="E25" s="429"/>
      <c r="F25" s="434" t="s">
        <v>499</v>
      </c>
      <c r="G25" s="441">
        <f>SUM(G26)</f>
        <v>0</v>
      </c>
      <c r="H25" s="441">
        <f>SUM(H26)</f>
        <v>0</v>
      </c>
      <c r="I25" s="441">
        <f>SUM(I26)</f>
        <v>0</v>
      </c>
      <c r="J25" s="441">
        <f>SUM(J26)</f>
        <v>0</v>
      </c>
      <c r="K25" s="413">
        <v>0</v>
      </c>
      <c r="L25" s="413">
        <v>0</v>
      </c>
    </row>
    <row r="26" spans="1:12" ht="18.75" customHeight="1">
      <c r="A26" s="414" t="s">
        <v>322</v>
      </c>
      <c r="B26" s="438"/>
      <c r="C26" s="506"/>
      <c r="D26" s="507"/>
      <c r="E26" s="508" t="s">
        <v>500</v>
      </c>
      <c r="F26" s="509" t="s">
        <v>501</v>
      </c>
      <c r="G26" s="446">
        <v>0</v>
      </c>
      <c r="H26" s="446">
        <v>0</v>
      </c>
      <c r="I26" s="446">
        <v>0</v>
      </c>
      <c r="J26" s="446">
        <v>0</v>
      </c>
      <c r="K26" s="421">
        <v>0</v>
      </c>
      <c r="L26" s="421">
        <v>0</v>
      </c>
    </row>
    <row r="27" spans="1:12" ht="18.75" customHeight="1">
      <c r="A27" s="408" t="s">
        <v>322</v>
      </c>
      <c r="B27" s="495"/>
      <c r="C27" s="496"/>
      <c r="D27" s="428" t="s">
        <v>502</v>
      </c>
      <c r="E27" s="433"/>
      <c r="F27" s="510" t="s">
        <v>503</v>
      </c>
      <c r="G27" s="441">
        <v>21350</v>
      </c>
      <c r="H27" s="441">
        <v>20280</v>
      </c>
      <c r="I27" s="441">
        <v>0</v>
      </c>
      <c r="J27" s="441">
        <v>16521</v>
      </c>
      <c r="K27" s="413">
        <f>SUM(J27/G27)*100</f>
        <v>77.38173302107728</v>
      </c>
      <c r="L27" s="413">
        <f>SUM($J27/H27)*100</f>
        <v>81.46449704142012</v>
      </c>
    </row>
    <row r="28" spans="1:12" ht="18.75" customHeight="1">
      <c r="A28" s="408" t="s">
        <v>322</v>
      </c>
      <c r="B28" s="495"/>
      <c r="C28" s="496"/>
      <c r="D28" s="428" t="s">
        <v>504</v>
      </c>
      <c r="E28" s="433"/>
      <c r="F28" s="511" t="s">
        <v>505</v>
      </c>
      <c r="G28" s="441">
        <f>SUM(G29:G31)</f>
        <v>960550</v>
      </c>
      <c r="H28" s="441">
        <f>SUM(H29:H31)</f>
        <v>960550</v>
      </c>
      <c r="I28" s="441">
        <f>SUM(I29:I31)</f>
        <v>1008</v>
      </c>
      <c r="J28" s="441">
        <f>SUM(J29:J31)</f>
        <v>457464</v>
      </c>
      <c r="K28" s="413">
        <f>SUM($J28/G28)*100</f>
        <v>47.62521472073291</v>
      </c>
      <c r="L28" s="413">
        <f>SUM($J28/H28)*100</f>
        <v>47.62521472073291</v>
      </c>
    </row>
    <row r="29" spans="1:12" ht="18.75" customHeight="1">
      <c r="A29" s="414" t="s">
        <v>322</v>
      </c>
      <c r="B29" s="438"/>
      <c r="C29" s="506"/>
      <c r="D29" s="507"/>
      <c r="E29" s="508" t="s">
        <v>506</v>
      </c>
      <c r="F29" s="509" t="s">
        <v>507</v>
      </c>
      <c r="G29" s="446">
        <v>0</v>
      </c>
      <c r="H29" s="446">
        <v>0</v>
      </c>
      <c r="I29" s="446">
        <v>0</v>
      </c>
      <c r="J29" s="446">
        <v>0</v>
      </c>
      <c r="K29" s="421">
        <v>0</v>
      </c>
      <c r="L29" s="421">
        <v>0</v>
      </c>
    </row>
    <row r="30" spans="1:12" ht="18.75" customHeight="1">
      <c r="A30" s="414" t="s">
        <v>322</v>
      </c>
      <c r="B30" s="438"/>
      <c r="C30" s="506"/>
      <c r="D30" s="507"/>
      <c r="E30" s="508" t="s">
        <v>508</v>
      </c>
      <c r="F30" s="509" t="s">
        <v>509</v>
      </c>
      <c r="G30" s="446">
        <v>668550</v>
      </c>
      <c r="H30" s="446">
        <v>668550</v>
      </c>
      <c r="I30" s="446">
        <v>443</v>
      </c>
      <c r="J30" s="446">
        <v>274226</v>
      </c>
      <c r="K30" s="421">
        <f>SUM($J30/G30)*100</f>
        <v>41.01802408196844</v>
      </c>
      <c r="L30" s="421">
        <f>SUM($J30/H30)*100</f>
        <v>41.01802408196844</v>
      </c>
    </row>
    <row r="31" spans="1:12" ht="18.75" customHeight="1">
      <c r="A31" s="414" t="s">
        <v>322</v>
      </c>
      <c r="B31" s="438"/>
      <c r="C31" s="506"/>
      <c r="D31" s="507"/>
      <c r="E31" s="508" t="s">
        <v>510</v>
      </c>
      <c r="F31" s="509" t="s">
        <v>511</v>
      </c>
      <c r="G31" s="446">
        <v>292000</v>
      </c>
      <c r="H31" s="446">
        <v>292000</v>
      </c>
      <c r="I31" s="446">
        <v>565</v>
      </c>
      <c r="J31" s="446">
        <v>183238</v>
      </c>
      <c r="K31" s="421">
        <f>SUM($J31/G31)*100</f>
        <v>62.75273972602739</v>
      </c>
      <c r="L31" s="421">
        <f>SUM($J31/H31)*100</f>
        <v>62.75273972602739</v>
      </c>
    </row>
    <row r="32" spans="1:12" ht="15" thickBot="1">
      <c r="A32" s="480"/>
      <c r="B32" s="481"/>
      <c r="C32" s="482"/>
      <c r="D32" s="482"/>
      <c r="E32" s="483"/>
      <c r="F32" s="484"/>
      <c r="G32" s="485"/>
      <c r="H32" s="485"/>
      <c r="I32" s="485"/>
      <c r="J32" s="485"/>
      <c r="K32" s="486"/>
      <c r="L32" s="486"/>
    </row>
    <row r="33" spans="2:6" ht="12.75">
      <c r="B33" s="487"/>
      <c r="C33" s="487"/>
      <c r="D33" s="487"/>
      <c r="E33" s="487"/>
      <c r="F33" s="487"/>
    </row>
    <row r="34" spans="2:6" ht="12.75">
      <c r="B34" s="487"/>
      <c r="C34" s="487"/>
      <c r="D34" s="487"/>
      <c r="E34" s="487"/>
      <c r="F34" s="487"/>
    </row>
    <row r="35" spans="2:7" ht="12.75">
      <c r="B35" s="487"/>
      <c r="C35" s="487"/>
      <c r="D35" s="487"/>
      <c r="E35" s="487"/>
      <c r="F35" s="487"/>
      <c r="G35" s="512"/>
    </row>
    <row r="36" spans="2:7" ht="12.75">
      <c r="B36" s="487"/>
      <c r="C36" s="487"/>
      <c r="D36" s="487"/>
      <c r="E36" s="487"/>
      <c r="F36" s="487"/>
      <c r="G36" s="512"/>
    </row>
    <row r="37" spans="2:6" ht="12.75">
      <c r="B37" s="487"/>
      <c r="C37" s="487"/>
      <c r="D37" s="487"/>
      <c r="E37" s="487"/>
      <c r="F37" s="487"/>
    </row>
    <row r="38" spans="2:6" ht="12.75">
      <c r="B38" s="487"/>
      <c r="C38" s="487"/>
      <c r="D38" s="487"/>
      <c r="E38" s="487"/>
      <c r="F38" s="487"/>
    </row>
    <row r="39" spans="2:6" ht="12.75">
      <c r="B39" s="487"/>
      <c r="C39" s="487"/>
      <c r="D39" s="487"/>
      <c r="E39" s="487"/>
      <c r="F39" s="487"/>
    </row>
    <row r="40" spans="2:6" ht="12.75">
      <c r="B40" s="487"/>
      <c r="C40" s="487"/>
      <c r="D40" s="487"/>
      <c r="E40" s="487"/>
      <c r="F40" s="487"/>
    </row>
    <row r="41" spans="2:6" ht="12.75">
      <c r="B41" s="487"/>
      <c r="C41" s="487"/>
      <c r="D41" s="487"/>
      <c r="E41" s="487"/>
      <c r="F41" s="487"/>
    </row>
    <row r="42" spans="2:6" ht="12.75">
      <c r="B42" s="487"/>
      <c r="C42" s="487"/>
      <c r="D42" s="487"/>
      <c r="E42" s="487"/>
      <c r="F42" s="487"/>
    </row>
    <row r="43" spans="2:6" ht="12.75">
      <c r="B43" s="487"/>
      <c r="C43" s="487"/>
      <c r="D43" s="487"/>
      <c r="E43" s="487"/>
      <c r="F43" s="487"/>
    </row>
    <row r="44" spans="2:6" ht="12.75">
      <c r="B44" s="487"/>
      <c r="C44" s="487"/>
      <c r="D44" s="487"/>
      <c r="E44" s="487"/>
      <c r="F44" s="487"/>
    </row>
    <row r="45" spans="2:6" ht="12.75">
      <c r="B45" s="487"/>
      <c r="C45" s="487"/>
      <c r="D45" s="487"/>
      <c r="E45" s="487"/>
      <c r="F45" s="487"/>
    </row>
    <row r="46" spans="2:6" ht="12.75">
      <c r="B46" s="487"/>
      <c r="C46" s="487"/>
      <c r="D46" s="487"/>
      <c r="E46" s="487"/>
      <c r="F46" s="487"/>
    </row>
    <row r="47" spans="2:6" ht="12.75">
      <c r="B47" s="487"/>
      <c r="C47" s="487"/>
      <c r="D47" s="487"/>
      <c r="E47" s="487"/>
      <c r="F47" s="487"/>
    </row>
    <row r="48" spans="2:6" ht="12.75">
      <c r="B48" s="487"/>
      <c r="C48" s="487"/>
      <c r="D48" s="487"/>
      <c r="E48" s="487"/>
      <c r="F48" s="487"/>
    </row>
    <row r="49" spans="2:6" ht="12.75">
      <c r="B49" s="487"/>
      <c r="C49" s="487"/>
      <c r="D49" s="487"/>
      <c r="E49" s="487"/>
      <c r="F49" s="487"/>
    </row>
    <row r="50" spans="2:6" ht="12.75">
      <c r="B50" s="487"/>
      <c r="C50" s="487"/>
      <c r="D50" s="487"/>
      <c r="E50" s="487"/>
      <c r="F50" s="487"/>
    </row>
    <row r="51" spans="2:6" ht="12.75">
      <c r="B51" s="487"/>
      <c r="C51" s="487"/>
      <c r="D51" s="487"/>
      <c r="E51" s="487"/>
      <c r="F51" s="487"/>
    </row>
    <row r="52" spans="2:6" ht="12.75">
      <c r="B52" s="487"/>
      <c r="C52" s="487"/>
      <c r="D52" s="487"/>
      <c r="E52" s="487"/>
      <c r="F52" s="487"/>
    </row>
    <row r="53" spans="2:6" ht="12.75">
      <c r="B53" s="487"/>
      <c r="C53" s="487"/>
      <c r="D53" s="487"/>
      <c r="E53" s="487"/>
      <c r="F53" s="487"/>
    </row>
    <row r="54" spans="2:6" ht="12.75">
      <c r="B54" s="487"/>
      <c r="C54" s="487"/>
      <c r="D54" s="487"/>
      <c r="E54" s="487"/>
      <c r="F54" s="487"/>
    </row>
    <row r="55" spans="2:6" ht="12.75">
      <c r="B55" s="487"/>
      <c r="C55" s="487"/>
      <c r="D55" s="487"/>
      <c r="E55" s="487"/>
      <c r="F55" s="487"/>
    </row>
    <row r="56" spans="2:6" ht="12.75">
      <c r="B56" s="487"/>
      <c r="C56" s="487"/>
      <c r="D56" s="487"/>
      <c r="E56" s="487"/>
      <c r="F56" s="487"/>
    </row>
    <row r="57" spans="2:6" ht="12.75">
      <c r="B57" s="487"/>
      <c r="C57" s="487"/>
      <c r="D57" s="487"/>
      <c r="E57" s="487"/>
      <c r="F57" s="487"/>
    </row>
    <row r="58" spans="2:6" ht="12.75">
      <c r="B58" s="487"/>
      <c r="C58" s="487"/>
      <c r="D58" s="487"/>
      <c r="E58" s="487"/>
      <c r="F58" s="487"/>
    </row>
    <row r="59" spans="2:6" ht="12.75">
      <c r="B59" s="487"/>
      <c r="C59" s="487"/>
      <c r="D59" s="487"/>
      <c r="E59" s="487"/>
      <c r="F59" s="487"/>
    </row>
    <row r="60" spans="2:6" ht="12.75">
      <c r="B60" s="487"/>
      <c r="C60" s="487"/>
      <c r="D60" s="487"/>
      <c r="E60" s="487"/>
      <c r="F60" s="487"/>
    </row>
    <row r="61" spans="2:6" ht="12.75">
      <c r="B61" s="487"/>
      <c r="C61" s="487"/>
      <c r="D61" s="487"/>
      <c r="E61" s="487"/>
      <c r="F61" s="487"/>
    </row>
    <row r="62" spans="2:6" ht="12.75">
      <c r="B62" s="487"/>
      <c r="C62" s="487"/>
      <c r="D62" s="487"/>
      <c r="E62" s="487"/>
      <c r="F62" s="487"/>
    </row>
    <row r="63" spans="2:6" ht="12.75">
      <c r="B63" s="487"/>
      <c r="C63" s="487"/>
      <c r="D63" s="487"/>
      <c r="E63" s="487"/>
      <c r="F63" s="487"/>
    </row>
    <row r="64" spans="2:6" ht="12.75">
      <c r="B64" s="487"/>
      <c r="C64" s="487"/>
      <c r="D64" s="487"/>
      <c r="E64" s="487"/>
      <c r="F64" s="487"/>
    </row>
    <row r="65" spans="2:6" ht="12.75">
      <c r="B65" s="487"/>
      <c r="C65" s="487"/>
      <c r="D65" s="487"/>
      <c r="E65" s="487"/>
      <c r="F65" s="487"/>
    </row>
    <row r="66" spans="2:6" ht="12.75">
      <c r="B66" s="487"/>
      <c r="C66" s="487"/>
      <c r="D66" s="487"/>
      <c r="E66" s="487"/>
      <c r="F66" s="487"/>
    </row>
    <row r="67" spans="2:6" ht="12.75">
      <c r="B67" s="487"/>
      <c r="C67" s="487"/>
      <c r="D67" s="487"/>
      <c r="E67" s="487"/>
      <c r="F67" s="487"/>
    </row>
    <row r="68" spans="2:6" ht="12.75">
      <c r="B68" s="487"/>
      <c r="C68" s="487"/>
      <c r="D68" s="487"/>
      <c r="E68" s="487"/>
      <c r="F68" s="487"/>
    </row>
    <row r="69" spans="2:6" ht="12.75">
      <c r="B69" s="487"/>
      <c r="C69" s="487"/>
      <c r="D69" s="487"/>
      <c r="E69" s="487"/>
      <c r="F69" s="487"/>
    </row>
    <row r="70" spans="2:6" ht="12.75">
      <c r="B70" s="487"/>
      <c r="C70" s="487"/>
      <c r="D70" s="487"/>
      <c r="E70" s="487"/>
      <c r="F70" s="487"/>
    </row>
    <row r="71" spans="2:6" ht="12.75">
      <c r="B71" s="487"/>
      <c r="C71" s="487"/>
      <c r="D71" s="487"/>
      <c r="E71" s="487"/>
      <c r="F71" s="487"/>
    </row>
    <row r="72" spans="2:6" ht="12.75">
      <c r="B72" s="487"/>
      <c r="C72" s="487"/>
      <c r="D72" s="487"/>
      <c r="E72" s="487"/>
      <c r="F72" s="487"/>
    </row>
    <row r="73" spans="2:6" ht="12.75">
      <c r="B73" s="487"/>
      <c r="C73" s="487"/>
      <c r="D73" s="487"/>
      <c r="E73" s="487"/>
      <c r="F73" s="487"/>
    </row>
    <row r="74" spans="2:6" ht="12.75">
      <c r="B74" s="487"/>
      <c r="C74" s="487"/>
      <c r="D74" s="487"/>
      <c r="E74" s="487"/>
      <c r="F74" s="487"/>
    </row>
    <row r="75" spans="2:6" ht="12.75">
      <c r="B75" s="487"/>
      <c r="C75" s="487"/>
      <c r="D75" s="487"/>
      <c r="E75" s="487"/>
      <c r="F75" s="487"/>
    </row>
    <row r="76" spans="2:6" ht="12.75">
      <c r="B76" s="487"/>
      <c r="C76" s="487"/>
      <c r="D76" s="487"/>
      <c r="E76" s="487"/>
      <c r="F76" s="487"/>
    </row>
    <row r="77" spans="2:6" ht="12.75">
      <c r="B77" s="487"/>
      <c r="C77" s="487"/>
      <c r="D77" s="487"/>
      <c r="E77" s="487"/>
      <c r="F77" s="487"/>
    </row>
    <row r="78" spans="2:6" ht="12.75">
      <c r="B78" s="487"/>
      <c r="C78" s="487"/>
      <c r="D78" s="487"/>
      <c r="E78" s="487"/>
      <c r="F78" s="487"/>
    </row>
    <row r="79" spans="2:6" ht="12.75">
      <c r="B79" s="487"/>
      <c r="C79" s="487"/>
      <c r="D79" s="487"/>
      <c r="E79" s="487"/>
      <c r="F79" s="487"/>
    </row>
    <row r="80" spans="2:6" ht="12.75">
      <c r="B80" s="487"/>
      <c r="C80" s="487"/>
      <c r="D80" s="487"/>
      <c r="E80" s="487"/>
      <c r="F80" s="487"/>
    </row>
    <row r="81" spans="2:6" ht="12.75">
      <c r="B81" s="487"/>
      <c r="C81" s="487"/>
      <c r="D81" s="487"/>
      <c r="E81" s="487"/>
      <c r="F81" s="487"/>
    </row>
    <row r="82" spans="2:6" ht="12.75">
      <c r="B82" s="487"/>
      <c r="C82" s="487"/>
      <c r="D82" s="487"/>
      <c r="E82" s="487"/>
      <c r="F82" s="487"/>
    </row>
    <row r="83" spans="2:6" ht="12.75">
      <c r="B83" s="487"/>
      <c r="C83" s="487"/>
      <c r="D83" s="487"/>
      <c r="E83" s="487"/>
      <c r="F83" s="487"/>
    </row>
    <row r="84" spans="2:6" ht="12.75">
      <c r="B84" s="487"/>
      <c r="C84" s="487"/>
      <c r="D84" s="487"/>
      <c r="E84" s="487"/>
      <c r="F84" s="487"/>
    </row>
    <row r="85" spans="2:6" ht="12.75">
      <c r="B85" s="487"/>
      <c r="C85" s="487"/>
      <c r="D85" s="487"/>
      <c r="E85" s="487"/>
      <c r="F85" s="487"/>
    </row>
    <row r="86" spans="2:6" ht="12.75">
      <c r="B86" s="487"/>
      <c r="C86" s="487"/>
      <c r="D86" s="487"/>
      <c r="E86" s="487"/>
      <c r="F86" s="487"/>
    </row>
    <row r="87" spans="2:6" ht="12.75">
      <c r="B87" s="487"/>
      <c r="C87" s="487"/>
      <c r="D87" s="487"/>
      <c r="E87" s="487"/>
      <c r="F87" s="487"/>
    </row>
    <row r="88" spans="2:6" ht="12.75">
      <c r="B88" s="487"/>
      <c r="C88" s="487"/>
      <c r="D88" s="487"/>
      <c r="E88" s="487"/>
      <c r="F88" s="487"/>
    </row>
    <row r="89" spans="2:6" ht="12.75">
      <c r="B89" s="487"/>
      <c r="C89" s="487"/>
      <c r="D89" s="487"/>
      <c r="E89" s="487"/>
      <c r="F89" s="487"/>
    </row>
    <row r="90" spans="2:6" ht="12.75">
      <c r="B90" s="487"/>
      <c r="C90" s="487"/>
      <c r="D90" s="487"/>
      <c r="E90" s="487"/>
      <c r="F90" s="487"/>
    </row>
    <row r="91" spans="2:6" ht="12.75">
      <c r="B91" s="487"/>
      <c r="C91" s="487"/>
      <c r="D91" s="487"/>
      <c r="E91" s="487"/>
      <c r="F91" s="487"/>
    </row>
    <row r="92" spans="2:6" ht="12.75">
      <c r="B92" s="487"/>
      <c r="C92" s="487"/>
      <c r="D92" s="487"/>
      <c r="E92" s="487"/>
      <c r="F92" s="487"/>
    </row>
    <row r="93" spans="2:6" ht="12.75">
      <c r="B93" s="487"/>
      <c r="C93" s="487"/>
      <c r="D93" s="487"/>
      <c r="E93" s="487"/>
      <c r="F93" s="487"/>
    </row>
    <row r="94" spans="2:6" ht="12.75">
      <c r="B94" s="487"/>
      <c r="C94" s="487"/>
      <c r="D94" s="487"/>
      <c r="E94" s="487"/>
      <c r="F94" s="487"/>
    </row>
    <row r="95" spans="2:6" ht="12.75">
      <c r="B95" s="487"/>
      <c r="C95" s="487"/>
      <c r="D95" s="487"/>
      <c r="E95" s="487"/>
      <c r="F95" s="487"/>
    </row>
    <row r="96" spans="2:6" ht="12.75">
      <c r="B96" s="487"/>
      <c r="C96" s="487"/>
      <c r="D96" s="487"/>
      <c r="E96" s="487"/>
      <c r="F96" s="487"/>
    </row>
    <row r="97" spans="2:6" ht="12.75">
      <c r="B97" s="487"/>
      <c r="C97" s="487"/>
      <c r="D97" s="487"/>
      <c r="E97" s="487"/>
      <c r="F97" s="487"/>
    </row>
    <row r="98" spans="2:6" ht="12.75">
      <c r="B98" s="487"/>
      <c r="C98" s="487"/>
      <c r="D98" s="487"/>
      <c r="E98" s="487"/>
      <c r="F98" s="487"/>
    </row>
    <row r="99" spans="2:6" ht="12.75">
      <c r="B99" s="487"/>
      <c r="C99" s="487"/>
      <c r="D99" s="487"/>
      <c r="E99" s="487"/>
      <c r="F99" s="487"/>
    </row>
    <row r="100" spans="2:6" ht="12.75">
      <c r="B100" s="487"/>
      <c r="C100" s="487"/>
      <c r="D100" s="487"/>
      <c r="E100" s="487"/>
      <c r="F100" s="487"/>
    </row>
    <row r="101" spans="2:6" ht="12.75">
      <c r="B101" s="487"/>
      <c r="C101" s="487"/>
      <c r="D101" s="487"/>
      <c r="E101" s="487"/>
      <c r="F101" s="487"/>
    </row>
    <row r="102" spans="2:6" ht="12.75">
      <c r="B102" s="487"/>
      <c r="C102" s="487"/>
      <c r="D102" s="487"/>
      <c r="E102" s="487"/>
      <c r="F102" s="487"/>
    </row>
    <row r="103" spans="2:6" ht="12.75">
      <c r="B103" s="487"/>
      <c r="C103" s="487"/>
      <c r="D103" s="487"/>
      <c r="E103" s="487"/>
      <c r="F103" s="487"/>
    </row>
    <row r="104" spans="2:6" ht="12.75">
      <c r="B104" s="487"/>
      <c r="C104" s="487"/>
      <c r="D104" s="487"/>
      <c r="E104" s="487"/>
      <c r="F104" s="487"/>
    </row>
    <row r="105" spans="2:6" ht="12.75">
      <c r="B105" s="487"/>
      <c r="C105" s="487"/>
      <c r="D105" s="487"/>
      <c r="E105" s="487"/>
      <c r="F105" s="487"/>
    </row>
    <row r="106" spans="2:6" ht="12.75">
      <c r="B106" s="487"/>
      <c r="C106" s="487"/>
      <c r="D106" s="487"/>
      <c r="E106" s="487"/>
      <c r="F106" s="487"/>
    </row>
    <row r="107" spans="2:6" ht="12.75">
      <c r="B107" s="487"/>
      <c r="C107" s="487"/>
      <c r="D107" s="487"/>
      <c r="E107" s="487"/>
      <c r="F107" s="487"/>
    </row>
    <row r="108" spans="2:6" ht="12.75">
      <c r="B108" s="487"/>
      <c r="C108" s="487"/>
      <c r="D108" s="487"/>
      <c r="E108" s="487"/>
      <c r="F108" s="487"/>
    </row>
    <row r="109" spans="2:6" ht="12.75">
      <c r="B109" s="487"/>
      <c r="C109" s="487"/>
      <c r="D109" s="487"/>
      <c r="E109" s="487"/>
      <c r="F109" s="487"/>
    </row>
    <row r="110" spans="2:6" ht="12.75">
      <c r="B110" s="487"/>
      <c r="C110" s="487"/>
      <c r="D110" s="487"/>
      <c r="E110" s="487"/>
      <c r="F110" s="487"/>
    </row>
    <row r="111" spans="2:6" ht="12.75">
      <c r="B111" s="487"/>
      <c r="C111" s="487"/>
      <c r="D111" s="487"/>
      <c r="E111" s="487"/>
      <c r="F111" s="487"/>
    </row>
    <row r="112" spans="2:6" ht="12.75">
      <c r="B112" s="487"/>
      <c r="C112" s="487"/>
      <c r="D112" s="487"/>
      <c r="E112" s="487"/>
      <c r="F112" s="487"/>
    </row>
    <row r="113" spans="2:6" ht="12.75">
      <c r="B113" s="487"/>
      <c r="C113" s="487"/>
      <c r="D113" s="487"/>
      <c r="E113" s="487"/>
      <c r="F113" s="487"/>
    </row>
    <row r="114" spans="2:6" ht="12.75">
      <c r="B114" s="487"/>
      <c r="C114" s="487"/>
      <c r="D114" s="487"/>
      <c r="E114" s="487"/>
      <c r="F114" s="487"/>
    </row>
    <row r="115" spans="2:6" ht="12.75">
      <c r="B115" s="487"/>
      <c r="C115" s="487"/>
      <c r="D115" s="487"/>
      <c r="E115" s="487"/>
      <c r="F115" s="487"/>
    </row>
    <row r="116" spans="2:6" ht="12.75">
      <c r="B116" s="487"/>
      <c r="C116" s="487"/>
      <c r="D116" s="487"/>
      <c r="E116" s="487"/>
      <c r="F116" s="487"/>
    </row>
    <row r="117" spans="2:6" ht="12.75">
      <c r="B117" s="487"/>
      <c r="C117" s="487"/>
      <c r="D117" s="487"/>
      <c r="E117" s="487"/>
      <c r="F117" s="487"/>
    </row>
    <row r="118" spans="2:6" ht="12.75">
      <c r="B118" s="487"/>
      <c r="C118" s="487"/>
      <c r="D118" s="487"/>
      <c r="E118" s="487"/>
      <c r="F118" s="487"/>
    </row>
    <row r="119" spans="2:6" ht="12.75">
      <c r="B119" s="487"/>
      <c r="C119" s="487"/>
      <c r="D119" s="487"/>
      <c r="E119" s="487"/>
      <c r="F119" s="487"/>
    </row>
    <row r="120" spans="2:6" ht="12.75">
      <c r="B120" s="487"/>
      <c r="C120" s="487"/>
      <c r="D120" s="487"/>
      <c r="E120" s="487"/>
      <c r="F120" s="487"/>
    </row>
    <row r="121" spans="2:6" ht="12.75">
      <c r="B121" s="487"/>
      <c r="C121" s="487"/>
      <c r="D121" s="487"/>
      <c r="E121" s="487"/>
      <c r="F121" s="487"/>
    </row>
    <row r="122" spans="2:6" ht="12.75">
      <c r="B122" s="487"/>
      <c r="C122" s="487"/>
      <c r="D122" s="487"/>
      <c r="E122" s="487"/>
      <c r="F122" s="487"/>
    </row>
    <row r="123" spans="2:6" ht="12.75">
      <c r="B123" s="487"/>
      <c r="C123" s="487"/>
      <c r="D123" s="487"/>
      <c r="E123" s="487"/>
      <c r="F123" s="487"/>
    </row>
    <row r="124" spans="2:6" ht="12.75">
      <c r="B124" s="487"/>
      <c r="C124" s="487"/>
      <c r="D124" s="487"/>
      <c r="E124" s="487"/>
      <c r="F124" s="487"/>
    </row>
    <row r="125" spans="2:6" ht="12.75">
      <c r="B125" s="487"/>
      <c r="C125" s="487"/>
      <c r="D125" s="487"/>
      <c r="E125" s="487"/>
      <c r="F125" s="487"/>
    </row>
    <row r="126" spans="2:6" ht="12.75">
      <c r="B126" s="487"/>
      <c r="C126" s="487"/>
      <c r="D126" s="487"/>
      <c r="E126" s="487"/>
      <c r="F126" s="487"/>
    </row>
    <row r="127" spans="2:6" ht="12.75">
      <c r="B127" s="487"/>
      <c r="C127" s="487"/>
      <c r="D127" s="487"/>
      <c r="E127" s="487"/>
      <c r="F127" s="487"/>
    </row>
    <row r="128" spans="2:6" ht="12.75">
      <c r="B128" s="487"/>
      <c r="C128" s="487"/>
      <c r="D128" s="487"/>
      <c r="E128" s="487"/>
      <c r="F128" s="487"/>
    </row>
    <row r="129" spans="2:6" ht="12.75">
      <c r="B129" s="487"/>
      <c r="C129" s="487"/>
      <c r="D129" s="487"/>
      <c r="E129" s="487"/>
      <c r="F129" s="487"/>
    </row>
    <row r="130" spans="2:6" ht="12.75">
      <c r="B130" s="487"/>
      <c r="C130" s="487"/>
      <c r="D130" s="487"/>
      <c r="E130" s="487"/>
      <c r="F130" s="487"/>
    </row>
    <row r="131" spans="2:6" ht="12.75">
      <c r="B131" s="487"/>
      <c r="C131" s="487"/>
      <c r="D131" s="487"/>
      <c r="E131" s="487"/>
      <c r="F131" s="487"/>
    </row>
    <row r="132" spans="2:6" ht="12.75">
      <c r="B132" s="487"/>
      <c r="C132" s="487"/>
      <c r="D132" s="487"/>
      <c r="E132" s="487"/>
      <c r="F132" s="487"/>
    </row>
    <row r="133" spans="2:6" ht="12.75">
      <c r="B133" s="487"/>
      <c r="C133" s="487"/>
      <c r="D133" s="487"/>
      <c r="E133" s="487"/>
      <c r="F133" s="487"/>
    </row>
    <row r="134" spans="2:6" ht="12.75">
      <c r="B134" s="487"/>
      <c r="C134" s="487"/>
      <c r="D134" s="487"/>
      <c r="E134" s="487"/>
      <c r="F134" s="487"/>
    </row>
    <row r="135" spans="2:6" ht="12.75">
      <c r="B135" s="487"/>
      <c r="C135" s="487"/>
      <c r="D135" s="487"/>
      <c r="E135" s="487"/>
      <c r="F135" s="487"/>
    </row>
    <row r="136" spans="2:6" ht="12.75">
      <c r="B136" s="487"/>
      <c r="C136" s="487"/>
      <c r="D136" s="487"/>
      <c r="E136" s="487"/>
      <c r="F136" s="487"/>
    </row>
    <row r="137" spans="2:6" ht="12.75">
      <c r="B137" s="487"/>
      <c r="C137" s="487"/>
      <c r="D137" s="487"/>
      <c r="E137" s="487"/>
      <c r="F137" s="487"/>
    </row>
    <row r="138" spans="2:6" ht="12.75">
      <c r="B138" s="487"/>
      <c r="C138" s="487"/>
      <c r="D138" s="487"/>
      <c r="E138" s="487"/>
      <c r="F138" s="487"/>
    </row>
    <row r="139" spans="2:6" ht="12.75">
      <c r="B139" s="487"/>
      <c r="C139" s="487"/>
      <c r="D139" s="487"/>
      <c r="E139" s="487"/>
      <c r="F139" s="487"/>
    </row>
    <row r="140" spans="2:6" ht="12.75">
      <c r="B140" s="487"/>
      <c r="C140" s="487"/>
      <c r="D140" s="487"/>
      <c r="E140" s="487"/>
      <c r="F140" s="487"/>
    </row>
    <row r="141" spans="2:6" ht="12.75">
      <c r="B141" s="487"/>
      <c r="C141" s="487"/>
      <c r="D141" s="487"/>
      <c r="E141" s="487"/>
      <c r="F141" s="487"/>
    </row>
    <row r="142" spans="2:6" ht="12.75">
      <c r="B142" s="487"/>
      <c r="C142" s="487"/>
      <c r="D142" s="487"/>
      <c r="E142" s="487"/>
      <c r="F142" s="487"/>
    </row>
    <row r="143" spans="2:6" ht="12.75">
      <c r="B143" s="487"/>
      <c r="C143" s="487"/>
      <c r="D143" s="487"/>
      <c r="E143" s="487"/>
      <c r="F143" s="487"/>
    </row>
    <row r="144" spans="2:6" ht="12.75">
      <c r="B144" s="487"/>
      <c r="C144" s="487"/>
      <c r="D144" s="487"/>
      <c r="E144" s="487"/>
      <c r="F144" s="487"/>
    </row>
    <row r="145" spans="2:6" ht="12.75">
      <c r="B145" s="487"/>
      <c r="C145" s="487"/>
      <c r="D145" s="487"/>
      <c r="E145" s="487"/>
      <c r="F145" s="487"/>
    </row>
    <row r="146" spans="2:6" ht="12.75">
      <c r="B146" s="487"/>
      <c r="C146" s="487"/>
      <c r="D146" s="487"/>
      <c r="E146" s="487"/>
      <c r="F146" s="487"/>
    </row>
    <row r="147" spans="2:6" ht="12.75">
      <c r="B147" s="487"/>
      <c r="C147" s="487"/>
      <c r="D147" s="487"/>
      <c r="E147" s="487"/>
      <c r="F147" s="487"/>
    </row>
    <row r="148" spans="2:6" ht="12.75">
      <c r="B148" s="487"/>
      <c r="C148" s="487"/>
      <c r="D148" s="487"/>
      <c r="E148" s="487"/>
      <c r="F148" s="487"/>
    </row>
    <row r="149" spans="2:6" ht="12.75">
      <c r="B149" s="487"/>
      <c r="C149" s="487"/>
      <c r="D149" s="487"/>
      <c r="E149" s="487"/>
      <c r="F149" s="487"/>
    </row>
    <row r="150" spans="2:6" ht="12.75">
      <c r="B150" s="487"/>
      <c r="C150" s="487"/>
      <c r="D150" s="487"/>
      <c r="E150" s="487"/>
      <c r="F150" s="487"/>
    </row>
    <row r="151" spans="2:6" ht="12.75">
      <c r="B151" s="487"/>
      <c r="C151" s="487"/>
      <c r="D151" s="487"/>
      <c r="E151" s="487"/>
      <c r="F151" s="487"/>
    </row>
    <row r="152" spans="2:6" ht="12.75">
      <c r="B152" s="487"/>
      <c r="C152" s="487"/>
      <c r="D152" s="487"/>
      <c r="E152" s="487"/>
      <c r="F152" s="487"/>
    </row>
    <row r="153" spans="2:6" ht="12.75">
      <c r="B153" s="487"/>
      <c r="C153" s="487"/>
      <c r="D153" s="487"/>
      <c r="E153" s="487"/>
      <c r="F153" s="487"/>
    </row>
    <row r="154" spans="2:6" ht="12.75">
      <c r="B154" s="487"/>
      <c r="C154" s="487"/>
      <c r="D154" s="487"/>
      <c r="E154" s="487"/>
      <c r="F154" s="487"/>
    </row>
    <row r="155" spans="2:6" ht="12.75">
      <c r="B155" s="487"/>
      <c r="C155" s="487"/>
      <c r="D155" s="487"/>
      <c r="E155" s="487"/>
      <c r="F155" s="487"/>
    </row>
    <row r="156" spans="2:6" ht="12.75">
      <c r="B156" s="487"/>
      <c r="C156" s="487"/>
      <c r="D156" s="487"/>
      <c r="E156" s="487"/>
      <c r="F156" s="487"/>
    </row>
    <row r="157" spans="2:6" ht="12.75">
      <c r="B157" s="487"/>
      <c r="C157" s="487"/>
      <c r="D157" s="487"/>
      <c r="E157" s="487"/>
      <c r="F157" s="487"/>
    </row>
    <row r="158" spans="2:6" ht="12.75">
      <c r="B158" s="487"/>
      <c r="C158" s="487"/>
      <c r="D158" s="487"/>
      <c r="E158" s="487"/>
      <c r="F158" s="487"/>
    </row>
    <row r="159" spans="2:6" ht="12.75">
      <c r="B159" s="487"/>
      <c r="C159" s="487"/>
      <c r="D159" s="487"/>
      <c r="E159" s="487"/>
      <c r="F159" s="487"/>
    </row>
    <row r="160" spans="2:6" ht="12.75">
      <c r="B160" s="487"/>
      <c r="C160" s="487"/>
      <c r="D160" s="487"/>
      <c r="E160" s="487"/>
      <c r="F160" s="487"/>
    </row>
    <row r="161" spans="2:6" ht="12.75">
      <c r="B161" s="487"/>
      <c r="C161" s="487"/>
      <c r="D161" s="487"/>
      <c r="E161" s="487"/>
      <c r="F161" s="487"/>
    </row>
    <row r="162" spans="2:6" ht="12.75">
      <c r="B162" s="487"/>
      <c r="C162" s="487"/>
      <c r="D162" s="487"/>
      <c r="E162" s="487"/>
      <c r="F162" s="487"/>
    </row>
    <row r="163" spans="2:6" ht="12.75">
      <c r="B163" s="487"/>
      <c r="C163" s="487"/>
      <c r="D163" s="487"/>
      <c r="E163" s="487"/>
      <c r="F163" s="487"/>
    </row>
    <row r="164" spans="2:6" ht="12.75">
      <c r="B164" s="487"/>
      <c r="C164" s="487"/>
      <c r="D164" s="487"/>
      <c r="E164" s="487"/>
      <c r="F164" s="487"/>
    </row>
    <row r="165" spans="2:6" ht="12.75">
      <c r="B165" s="487"/>
      <c r="C165" s="487"/>
      <c r="D165" s="487"/>
      <c r="E165" s="487"/>
      <c r="F165" s="487"/>
    </row>
    <row r="166" spans="2:6" ht="12.75">
      <c r="B166" s="487"/>
      <c r="C166" s="487"/>
      <c r="D166" s="487"/>
      <c r="E166" s="487"/>
      <c r="F166" s="487"/>
    </row>
    <row r="167" spans="2:6" ht="12.75">
      <c r="B167" s="487"/>
      <c r="C167" s="487"/>
      <c r="D167" s="487"/>
      <c r="E167" s="487"/>
      <c r="F167" s="487"/>
    </row>
    <row r="168" spans="2:6" ht="12.75">
      <c r="B168" s="487"/>
      <c r="C168" s="487"/>
      <c r="D168" s="487"/>
      <c r="E168" s="487"/>
      <c r="F168" s="487"/>
    </row>
    <row r="169" spans="2:6" ht="12.75">
      <c r="B169" s="487"/>
      <c r="C169" s="487"/>
      <c r="D169" s="487"/>
      <c r="E169" s="487"/>
      <c r="F169" s="487"/>
    </row>
    <row r="170" spans="2:6" ht="12.75">
      <c r="B170" s="487"/>
      <c r="C170" s="487"/>
      <c r="D170" s="487"/>
      <c r="E170" s="487"/>
      <c r="F170" s="487"/>
    </row>
    <row r="171" spans="2:6" ht="12.75">
      <c r="B171" s="487"/>
      <c r="C171" s="487"/>
      <c r="D171" s="487"/>
      <c r="E171" s="487"/>
      <c r="F171" s="487"/>
    </row>
    <row r="172" spans="2:6" ht="12.75">
      <c r="B172" s="487"/>
      <c r="C172" s="487"/>
      <c r="D172" s="487"/>
      <c r="E172" s="487"/>
      <c r="F172" s="487"/>
    </row>
    <row r="173" spans="2:6" ht="12.75">
      <c r="B173" s="487"/>
      <c r="C173" s="487"/>
      <c r="D173" s="487"/>
      <c r="E173" s="487"/>
      <c r="F173" s="487"/>
    </row>
    <row r="174" spans="2:6" ht="12.75">
      <c r="B174" s="487"/>
      <c r="C174" s="487"/>
      <c r="D174" s="487"/>
      <c r="E174" s="487"/>
      <c r="F174" s="487"/>
    </row>
    <row r="175" spans="2:6" ht="12.75">
      <c r="B175" s="487"/>
      <c r="C175" s="487"/>
      <c r="D175" s="487"/>
      <c r="E175" s="487"/>
      <c r="F175" s="487"/>
    </row>
    <row r="176" spans="2:6" ht="12.75">
      <c r="B176" s="487"/>
      <c r="C176" s="487"/>
      <c r="D176" s="487"/>
      <c r="E176" s="487"/>
      <c r="F176" s="487"/>
    </row>
    <row r="177" spans="2:6" ht="12.75">
      <c r="B177" s="487"/>
      <c r="C177" s="487"/>
      <c r="D177" s="487"/>
      <c r="E177" s="487"/>
      <c r="F177" s="487"/>
    </row>
    <row r="178" spans="2:6" ht="12.75">
      <c r="B178" s="487"/>
      <c r="C178" s="487"/>
      <c r="D178" s="487"/>
      <c r="E178" s="487"/>
      <c r="F178" s="487"/>
    </row>
    <row r="179" spans="2:6" ht="12.75">
      <c r="B179" s="487"/>
      <c r="C179" s="487"/>
      <c r="D179" s="487"/>
      <c r="E179" s="487"/>
      <c r="F179" s="487"/>
    </row>
    <row r="180" spans="2:6" ht="12.75">
      <c r="B180" s="487"/>
      <c r="C180" s="487"/>
      <c r="D180" s="487"/>
      <c r="E180" s="487"/>
      <c r="F180" s="487"/>
    </row>
    <row r="181" spans="2:6" ht="12.75">
      <c r="B181" s="487"/>
      <c r="C181" s="487"/>
      <c r="D181" s="487"/>
      <c r="E181" s="487"/>
      <c r="F181" s="487"/>
    </row>
    <row r="182" spans="2:6" ht="12.75">
      <c r="B182" s="487"/>
      <c r="C182" s="487"/>
      <c r="D182" s="487"/>
      <c r="E182" s="487"/>
      <c r="F182" s="487"/>
    </row>
    <row r="183" spans="2:6" ht="12.75">
      <c r="B183" s="487"/>
      <c r="C183" s="487"/>
      <c r="D183" s="487"/>
      <c r="E183" s="487"/>
      <c r="F183" s="487"/>
    </row>
    <row r="184" spans="2:6" ht="12.75">
      <c r="B184" s="487"/>
      <c r="C184" s="487"/>
      <c r="D184" s="487"/>
      <c r="E184" s="487"/>
      <c r="F184" s="487"/>
    </row>
    <row r="185" spans="2:6" ht="12.75">
      <c r="B185" s="487"/>
      <c r="C185" s="487"/>
      <c r="D185" s="487"/>
      <c r="E185" s="487"/>
      <c r="F185" s="487"/>
    </row>
    <row r="186" spans="2:6" ht="12.75">
      <c r="B186" s="487"/>
      <c r="C186" s="487"/>
      <c r="D186" s="487"/>
      <c r="E186" s="487"/>
      <c r="F186" s="487"/>
    </row>
    <row r="187" spans="2:6" ht="12.75">
      <c r="B187" s="487"/>
      <c r="C187" s="487"/>
      <c r="D187" s="487"/>
      <c r="E187" s="487"/>
      <c r="F187" s="487"/>
    </row>
    <row r="188" spans="2:6" ht="12.75">
      <c r="B188" s="487"/>
      <c r="C188" s="487"/>
      <c r="D188" s="487"/>
      <c r="E188" s="487"/>
      <c r="F188" s="487"/>
    </row>
    <row r="189" spans="2:6" ht="12.75">
      <c r="B189" s="487"/>
      <c r="C189" s="487"/>
      <c r="D189" s="487"/>
      <c r="E189" s="487"/>
      <c r="F189" s="487"/>
    </row>
    <row r="190" spans="2:6" ht="12.75">
      <c r="B190" s="487"/>
      <c r="C190" s="487"/>
      <c r="D190" s="487"/>
      <c r="E190" s="487"/>
      <c r="F190" s="487"/>
    </row>
    <row r="191" spans="2:6" ht="12.75">
      <c r="B191" s="487"/>
      <c r="C191" s="487"/>
      <c r="D191" s="487"/>
      <c r="E191" s="487"/>
      <c r="F191" s="487"/>
    </row>
    <row r="192" spans="2:6" ht="12.75">
      <c r="B192" s="487"/>
      <c r="C192" s="487"/>
      <c r="D192" s="487"/>
      <c r="E192" s="487"/>
      <c r="F192" s="487"/>
    </row>
    <row r="193" spans="2:6" ht="12.75">
      <c r="B193" s="487"/>
      <c r="C193" s="487"/>
      <c r="D193" s="487"/>
      <c r="E193" s="487"/>
      <c r="F193" s="487"/>
    </row>
    <row r="194" spans="2:6" ht="12.75">
      <c r="B194" s="487"/>
      <c r="C194" s="487"/>
      <c r="D194" s="487"/>
      <c r="E194" s="487"/>
      <c r="F194" s="487"/>
    </row>
    <row r="195" spans="2:6" ht="12.75">
      <c r="B195" s="487"/>
      <c r="C195" s="487"/>
      <c r="D195" s="487"/>
      <c r="E195" s="487"/>
      <c r="F195" s="487"/>
    </row>
    <row r="196" spans="2:6" ht="12.75">
      <c r="B196" s="487"/>
      <c r="C196" s="487"/>
      <c r="D196" s="487"/>
      <c r="E196" s="487"/>
      <c r="F196" s="487"/>
    </row>
    <row r="197" spans="2:6" ht="12.75">
      <c r="B197" s="487"/>
      <c r="C197" s="487"/>
      <c r="D197" s="487"/>
      <c r="E197" s="487"/>
      <c r="F197" s="487"/>
    </row>
    <row r="198" spans="2:6" ht="12.75">
      <c r="B198" s="487"/>
      <c r="C198" s="487"/>
      <c r="D198" s="487"/>
      <c r="E198" s="487"/>
      <c r="F198" s="487"/>
    </row>
    <row r="199" spans="2:6" ht="12.75">
      <c r="B199" s="487"/>
      <c r="C199" s="487"/>
      <c r="D199" s="487"/>
      <c r="E199" s="487"/>
      <c r="F199" s="487"/>
    </row>
    <row r="200" spans="2:6" ht="12.75">
      <c r="B200" s="487"/>
      <c r="C200" s="487"/>
      <c r="D200" s="487"/>
      <c r="E200" s="487"/>
      <c r="F200" s="487"/>
    </row>
    <row r="201" spans="2:6" ht="12.75">
      <c r="B201" s="487"/>
      <c r="C201" s="487"/>
      <c r="D201" s="487"/>
      <c r="E201" s="487"/>
      <c r="F201" s="487"/>
    </row>
    <row r="202" spans="2:6" ht="12.75">
      <c r="B202" s="487"/>
      <c r="C202" s="487"/>
      <c r="D202" s="487"/>
      <c r="E202" s="487"/>
      <c r="F202" s="487"/>
    </row>
    <row r="203" spans="2:6" ht="12.75">
      <c r="B203" s="487"/>
      <c r="C203" s="487"/>
      <c r="D203" s="487"/>
      <c r="E203" s="487"/>
      <c r="F203" s="487"/>
    </row>
    <row r="204" spans="2:6" ht="12.75">
      <c r="B204" s="487"/>
      <c r="C204" s="487"/>
      <c r="D204" s="487"/>
      <c r="E204" s="487"/>
      <c r="F204" s="487"/>
    </row>
    <row r="205" spans="2:6" ht="12.75">
      <c r="B205" s="487"/>
      <c r="C205" s="487"/>
      <c r="D205" s="487"/>
      <c r="E205" s="487"/>
      <c r="F205" s="487"/>
    </row>
    <row r="206" spans="2:6" ht="12.75">
      <c r="B206" s="487"/>
      <c r="C206" s="487"/>
      <c r="D206" s="487"/>
      <c r="E206" s="487"/>
      <c r="F206" s="487"/>
    </row>
    <row r="207" spans="2:6" ht="12.75">
      <c r="B207" s="487"/>
      <c r="C207" s="487"/>
      <c r="D207" s="487"/>
      <c r="E207" s="487"/>
      <c r="F207" s="487"/>
    </row>
    <row r="208" spans="2:6" ht="12.75">
      <c r="B208" s="487"/>
      <c r="C208" s="487"/>
      <c r="D208" s="487"/>
      <c r="E208" s="487"/>
      <c r="F208" s="487"/>
    </row>
    <row r="209" spans="2:6" ht="12.75">
      <c r="B209" s="487"/>
      <c r="C209" s="487"/>
      <c r="D209" s="487"/>
      <c r="E209" s="487"/>
      <c r="F209" s="487"/>
    </row>
    <row r="210" spans="2:6" ht="12.75">
      <c r="B210" s="487"/>
      <c r="C210" s="487"/>
      <c r="D210" s="487"/>
      <c r="E210" s="487"/>
      <c r="F210" s="487"/>
    </row>
    <row r="211" spans="2:6" ht="12.75">
      <c r="B211" s="487"/>
      <c r="C211" s="487"/>
      <c r="D211" s="487"/>
      <c r="E211" s="487"/>
      <c r="F211" s="487"/>
    </row>
    <row r="212" spans="2:6" ht="12.75">
      <c r="B212" s="487"/>
      <c r="C212" s="487"/>
      <c r="D212" s="487"/>
      <c r="E212" s="487"/>
      <c r="F212" s="487"/>
    </row>
    <row r="213" spans="2:6" ht="12.75">
      <c r="B213" s="487"/>
      <c r="C213" s="487"/>
      <c r="D213" s="487"/>
      <c r="E213" s="487"/>
      <c r="F213" s="487"/>
    </row>
    <row r="214" spans="2:6" ht="12.75">
      <c r="B214" s="487"/>
      <c r="C214" s="487"/>
      <c r="D214" s="487"/>
      <c r="E214" s="487"/>
      <c r="F214" s="487"/>
    </row>
    <row r="215" spans="2:6" ht="12.75">
      <c r="B215" s="487"/>
      <c r="C215" s="487"/>
      <c r="D215" s="487"/>
      <c r="E215" s="487"/>
      <c r="F215" s="487"/>
    </row>
    <row r="216" spans="2:6" ht="12.75">
      <c r="B216" s="487"/>
      <c r="C216" s="487"/>
      <c r="D216" s="487"/>
      <c r="E216" s="487"/>
      <c r="F216" s="487"/>
    </row>
    <row r="217" spans="2:6" ht="12.75">
      <c r="B217" s="487"/>
      <c r="C217" s="487"/>
      <c r="D217" s="487"/>
      <c r="E217" s="487"/>
      <c r="F217" s="487"/>
    </row>
    <row r="218" spans="2:6" ht="12.75">
      <c r="B218" s="487"/>
      <c r="C218" s="487"/>
      <c r="D218" s="487"/>
      <c r="E218" s="487"/>
      <c r="F218" s="487"/>
    </row>
    <row r="219" spans="2:6" ht="12.75">
      <c r="B219" s="487"/>
      <c r="C219" s="487"/>
      <c r="D219" s="487"/>
      <c r="E219" s="487"/>
      <c r="F219" s="487"/>
    </row>
    <row r="220" spans="2:6" ht="12.75">
      <c r="B220" s="487"/>
      <c r="C220" s="487"/>
      <c r="D220" s="487"/>
      <c r="E220" s="487"/>
      <c r="F220" s="487"/>
    </row>
    <row r="221" spans="2:6" ht="12.75">
      <c r="B221" s="487"/>
      <c r="C221" s="487"/>
      <c r="D221" s="487"/>
      <c r="E221" s="487"/>
      <c r="F221" s="487"/>
    </row>
    <row r="222" spans="2:6" ht="12.75">
      <c r="B222" s="487"/>
      <c r="C222" s="487"/>
      <c r="D222" s="487"/>
      <c r="E222" s="487"/>
      <c r="F222" s="487"/>
    </row>
    <row r="223" spans="2:6" ht="12.75">
      <c r="B223" s="487"/>
      <c r="C223" s="487"/>
      <c r="D223" s="487"/>
      <c r="E223" s="487"/>
      <c r="F223" s="487"/>
    </row>
    <row r="224" spans="2:6" ht="12.75">
      <c r="B224" s="487"/>
      <c r="C224" s="487"/>
      <c r="D224" s="487"/>
      <c r="E224" s="487"/>
      <c r="F224" s="487"/>
    </row>
    <row r="225" spans="2:6" ht="12.75">
      <c r="B225" s="487"/>
      <c r="C225" s="487"/>
      <c r="D225" s="487"/>
      <c r="E225" s="487"/>
      <c r="F225" s="487"/>
    </row>
    <row r="226" spans="2:6" ht="12.75">
      <c r="B226" s="487"/>
      <c r="C226" s="487"/>
      <c r="D226" s="487"/>
      <c r="E226" s="487"/>
      <c r="F226" s="487"/>
    </row>
    <row r="227" spans="2:6" ht="12.75">
      <c r="B227" s="487"/>
      <c r="C227" s="487"/>
      <c r="D227" s="487"/>
      <c r="E227" s="487"/>
      <c r="F227" s="487"/>
    </row>
    <row r="228" spans="2:6" ht="12.75">
      <c r="B228" s="487"/>
      <c r="C228" s="487"/>
      <c r="D228" s="487"/>
      <c r="E228" s="487"/>
      <c r="F228" s="487"/>
    </row>
    <row r="229" spans="2:6" ht="12.75">
      <c r="B229" s="487"/>
      <c r="C229" s="487"/>
      <c r="D229" s="487"/>
      <c r="E229" s="487"/>
      <c r="F229" s="487"/>
    </row>
    <row r="230" spans="2:6" ht="12.75">
      <c r="B230" s="487"/>
      <c r="C230" s="487"/>
      <c r="D230" s="487"/>
      <c r="E230" s="487"/>
      <c r="F230" s="487"/>
    </row>
    <row r="231" spans="2:6" ht="12.75">
      <c r="B231" s="487"/>
      <c r="C231" s="487"/>
      <c r="D231" s="487"/>
      <c r="E231" s="487"/>
      <c r="F231" s="487"/>
    </row>
    <row r="232" spans="2:6" ht="12.75">
      <c r="B232" s="487"/>
      <c r="C232" s="487"/>
      <c r="D232" s="487"/>
      <c r="E232" s="487"/>
      <c r="F232" s="487"/>
    </row>
    <row r="233" spans="2:6" ht="12.75">
      <c r="B233" s="487"/>
      <c r="C233" s="487"/>
      <c r="D233" s="487"/>
      <c r="E233" s="487"/>
      <c r="F233" s="487"/>
    </row>
    <row r="234" spans="2:6" ht="12.75">
      <c r="B234" s="487"/>
      <c r="C234" s="487"/>
      <c r="D234" s="487"/>
      <c r="E234" s="487"/>
      <c r="F234" s="487"/>
    </row>
    <row r="235" spans="2:6" ht="12.75">
      <c r="B235" s="487"/>
      <c r="C235" s="487"/>
      <c r="D235" s="487"/>
      <c r="E235" s="487"/>
      <c r="F235" s="487"/>
    </row>
    <row r="236" spans="2:6" ht="12.75">
      <c r="B236" s="487"/>
      <c r="C236" s="487"/>
      <c r="D236" s="487"/>
      <c r="E236" s="487"/>
      <c r="F236" s="487"/>
    </row>
    <row r="237" spans="2:6" ht="12.75">
      <c r="B237" s="487"/>
      <c r="C237" s="487"/>
      <c r="D237" s="487"/>
      <c r="E237" s="487"/>
      <c r="F237" s="487"/>
    </row>
    <row r="238" spans="2:6" ht="12.75">
      <c r="B238" s="487"/>
      <c r="C238" s="487"/>
      <c r="D238" s="487"/>
      <c r="E238" s="487"/>
      <c r="F238" s="487"/>
    </row>
    <row r="239" spans="2:6" ht="12.75">
      <c r="B239" s="487"/>
      <c r="C239" s="487"/>
      <c r="D239" s="487"/>
      <c r="E239" s="487"/>
      <c r="F239" s="487"/>
    </row>
    <row r="240" spans="2:6" ht="12.75">
      <c r="B240" s="487"/>
      <c r="C240" s="487"/>
      <c r="D240" s="487"/>
      <c r="E240" s="487"/>
      <c r="F240" s="487"/>
    </row>
    <row r="241" spans="2:6" ht="12.75">
      <c r="B241" s="487"/>
      <c r="C241" s="487"/>
      <c r="D241" s="487"/>
      <c r="E241" s="487"/>
      <c r="F241" s="487"/>
    </row>
    <row r="242" spans="2:6" ht="12.75">
      <c r="B242" s="487"/>
      <c r="C242" s="487"/>
      <c r="D242" s="487"/>
      <c r="E242" s="487"/>
      <c r="F242" s="487"/>
    </row>
    <row r="243" spans="2:6" ht="12.75">
      <c r="B243" s="487"/>
      <c r="C243" s="487"/>
      <c r="D243" s="487"/>
      <c r="E243" s="487"/>
      <c r="F243" s="487"/>
    </row>
    <row r="244" spans="2:6" ht="12.75">
      <c r="B244" s="487"/>
      <c r="C244" s="487"/>
      <c r="D244" s="487"/>
      <c r="E244" s="487"/>
      <c r="F244" s="487"/>
    </row>
    <row r="245" spans="2:6" ht="12.75">
      <c r="B245" s="487"/>
      <c r="C245" s="487"/>
      <c r="D245" s="487"/>
      <c r="E245" s="487"/>
      <c r="F245" s="487"/>
    </row>
    <row r="246" spans="2:6" ht="12.75">
      <c r="B246" s="487"/>
      <c r="C246" s="487"/>
      <c r="D246" s="487"/>
      <c r="E246" s="487"/>
      <c r="F246" s="487"/>
    </row>
    <row r="247" spans="2:6" ht="12.75">
      <c r="B247" s="487"/>
      <c r="C247" s="487"/>
      <c r="D247" s="487"/>
      <c r="E247" s="487"/>
      <c r="F247" s="487"/>
    </row>
    <row r="248" spans="2:6" ht="12.75">
      <c r="B248" s="487"/>
      <c r="C248" s="487"/>
      <c r="D248" s="487"/>
      <c r="E248" s="487"/>
      <c r="F248" s="487"/>
    </row>
    <row r="249" spans="2:6" ht="12.75">
      <c r="B249" s="487"/>
      <c r="C249" s="487"/>
      <c r="D249" s="487"/>
      <c r="E249" s="487"/>
      <c r="F249" s="487"/>
    </row>
    <row r="250" spans="2:6" ht="12.75">
      <c r="B250" s="487"/>
      <c r="C250" s="487"/>
      <c r="D250" s="487"/>
      <c r="E250" s="487"/>
      <c r="F250" s="487"/>
    </row>
    <row r="251" spans="2:6" ht="12.75">
      <c r="B251" s="487"/>
      <c r="C251" s="487"/>
      <c r="D251" s="487"/>
      <c r="E251" s="487"/>
      <c r="F251" s="487"/>
    </row>
    <row r="252" spans="2:6" ht="12.75">
      <c r="B252" s="487"/>
      <c r="C252" s="487"/>
      <c r="D252" s="487"/>
      <c r="E252" s="487"/>
      <c r="F252" s="487"/>
    </row>
    <row r="253" spans="2:6" ht="12.75">
      <c r="B253" s="487"/>
      <c r="C253" s="487"/>
      <c r="D253" s="487"/>
      <c r="E253" s="487"/>
      <c r="F253" s="487"/>
    </row>
    <row r="254" spans="2:6" ht="12.75">
      <c r="B254" s="487"/>
      <c r="C254" s="487"/>
      <c r="D254" s="487"/>
      <c r="E254" s="487"/>
      <c r="F254" s="487"/>
    </row>
    <row r="255" spans="2:6" ht="12.75">
      <c r="B255" s="487"/>
      <c r="C255" s="487"/>
      <c r="D255" s="487"/>
      <c r="E255" s="487"/>
      <c r="F255" s="487"/>
    </row>
    <row r="256" spans="2:6" ht="12.75">
      <c r="B256" s="487"/>
      <c r="C256" s="487"/>
      <c r="D256" s="487"/>
      <c r="E256" s="487"/>
      <c r="F256" s="487"/>
    </row>
    <row r="257" spans="2:6" ht="12.75">
      <c r="B257" s="487"/>
      <c r="C257" s="487"/>
      <c r="D257" s="487"/>
      <c r="E257" s="487"/>
      <c r="F257" s="487"/>
    </row>
    <row r="258" spans="2:6" ht="12.75">
      <c r="B258" s="487"/>
      <c r="C258" s="487"/>
      <c r="D258" s="487"/>
      <c r="E258" s="487"/>
      <c r="F258" s="487"/>
    </row>
    <row r="259" spans="2:6" ht="12.75">
      <c r="B259" s="487"/>
      <c r="C259" s="487"/>
      <c r="D259" s="487"/>
      <c r="E259" s="487"/>
      <c r="F259" s="487"/>
    </row>
    <row r="260" spans="2:6" ht="12.75">
      <c r="B260" s="487"/>
      <c r="C260" s="487"/>
      <c r="D260" s="487"/>
      <c r="E260" s="487"/>
      <c r="F260" s="487"/>
    </row>
    <row r="261" spans="2:6" ht="12.75">
      <c r="B261" s="487"/>
      <c r="C261" s="487"/>
      <c r="D261" s="487"/>
      <c r="E261" s="487"/>
      <c r="F261" s="487"/>
    </row>
    <row r="262" spans="2:6" ht="12.75">
      <c r="B262" s="487"/>
      <c r="C262" s="487"/>
      <c r="D262" s="487"/>
      <c r="E262" s="487"/>
      <c r="F262" s="487"/>
    </row>
    <row r="263" spans="2:6" ht="12.75">
      <c r="B263" s="487"/>
      <c r="C263" s="487"/>
      <c r="D263" s="487"/>
      <c r="E263" s="487"/>
      <c r="F263" s="487"/>
    </row>
    <row r="264" spans="2:6" ht="12.75">
      <c r="B264" s="487"/>
      <c r="C264" s="487"/>
      <c r="D264" s="487"/>
      <c r="E264" s="487"/>
      <c r="F264" s="487"/>
    </row>
    <row r="265" spans="2:6" ht="12.75">
      <c r="B265" s="487"/>
      <c r="C265" s="487"/>
      <c r="D265" s="487"/>
      <c r="E265" s="487"/>
      <c r="F265" s="487"/>
    </row>
    <row r="266" spans="2:6" ht="12.75">
      <c r="B266" s="487"/>
      <c r="C266" s="487"/>
      <c r="D266" s="487"/>
      <c r="E266" s="487"/>
      <c r="F266" s="487"/>
    </row>
    <row r="267" spans="2:6" ht="12.75">
      <c r="B267" s="487"/>
      <c r="C267" s="487"/>
      <c r="D267" s="487"/>
      <c r="E267" s="487"/>
      <c r="F267" s="487"/>
    </row>
    <row r="268" spans="2:6" ht="12.75">
      <c r="B268" s="487"/>
      <c r="C268" s="487"/>
      <c r="D268" s="487"/>
      <c r="E268" s="487"/>
      <c r="F268" s="487"/>
    </row>
    <row r="269" spans="2:6" ht="12.75">
      <c r="B269" s="487"/>
      <c r="C269" s="487"/>
      <c r="D269" s="487"/>
      <c r="E269" s="487"/>
      <c r="F269" s="487"/>
    </row>
    <row r="270" spans="2:6" ht="12.75">
      <c r="B270" s="487"/>
      <c r="C270" s="487"/>
      <c r="D270" s="487"/>
      <c r="E270" s="487"/>
      <c r="F270" s="487"/>
    </row>
    <row r="271" spans="2:6" ht="12.75">
      <c r="B271" s="487"/>
      <c r="C271" s="487"/>
      <c r="D271" s="487"/>
      <c r="E271" s="487"/>
      <c r="F271" s="487"/>
    </row>
    <row r="272" spans="2:6" ht="12.75">
      <c r="B272" s="487"/>
      <c r="C272" s="487"/>
      <c r="D272" s="487"/>
      <c r="E272" s="487"/>
      <c r="F272" s="487"/>
    </row>
    <row r="273" spans="2:6" ht="12.75">
      <c r="B273" s="487"/>
      <c r="C273" s="487"/>
      <c r="D273" s="487"/>
      <c r="E273" s="487"/>
      <c r="F273" s="487"/>
    </row>
    <row r="274" spans="2:6" ht="12.75">
      <c r="B274" s="487"/>
      <c r="C274" s="487"/>
      <c r="D274" s="487"/>
      <c r="E274" s="487"/>
      <c r="F274" s="487"/>
    </row>
    <row r="275" spans="2:6" ht="12.75">
      <c r="B275" s="487"/>
      <c r="C275" s="487"/>
      <c r="D275" s="487"/>
      <c r="E275" s="487"/>
      <c r="F275" s="487"/>
    </row>
    <row r="276" spans="2:6" ht="12.75">
      <c r="B276" s="487"/>
      <c r="C276" s="487"/>
      <c r="D276" s="487"/>
      <c r="E276" s="487"/>
      <c r="F276" s="487"/>
    </row>
    <row r="277" spans="2:6" ht="12.75">
      <c r="B277" s="487"/>
      <c r="C277" s="487"/>
      <c r="D277" s="487"/>
      <c r="E277" s="487"/>
      <c r="F277" s="487"/>
    </row>
    <row r="278" spans="2:6" ht="12.75">
      <c r="B278" s="487"/>
      <c r="C278" s="487"/>
      <c r="D278" s="487"/>
      <c r="E278" s="487"/>
      <c r="F278" s="487"/>
    </row>
    <row r="279" spans="2:6" ht="12.75">
      <c r="B279" s="487"/>
      <c r="C279" s="487"/>
      <c r="D279" s="487"/>
      <c r="E279" s="487"/>
      <c r="F279" s="487"/>
    </row>
    <row r="280" spans="2:6" ht="12.75">
      <c r="B280" s="487"/>
      <c r="C280" s="487"/>
      <c r="D280" s="487"/>
      <c r="E280" s="487"/>
      <c r="F280" s="487"/>
    </row>
    <row r="281" spans="2:6" ht="12.75">
      <c r="B281" s="487"/>
      <c r="C281" s="487"/>
      <c r="D281" s="487"/>
      <c r="E281" s="487"/>
      <c r="F281" s="487"/>
    </row>
    <row r="282" spans="2:6" ht="12.75">
      <c r="B282" s="487"/>
      <c r="C282" s="487"/>
      <c r="D282" s="487"/>
      <c r="E282" s="487"/>
      <c r="F282" s="487"/>
    </row>
    <row r="283" spans="2:6" ht="12.75">
      <c r="B283" s="487"/>
      <c r="C283" s="487"/>
      <c r="D283" s="487"/>
      <c r="E283" s="487"/>
      <c r="F283" s="487"/>
    </row>
    <row r="284" spans="2:6" ht="12.75">
      <c r="B284" s="487"/>
      <c r="C284" s="487"/>
      <c r="D284" s="487"/>
      <c r="E284" s="487"/>
      <c r="F284" s="487"/>
    </row>
    <row r="285" spans="2:6" ht="12.75">
      <c r="B285" s="487"/>
      <c r="C285" s="487"/>
      <c r="D285" s="487"/>
      <c r="E285" s="487"/>
      <c r="F285" s="487"/>
    </row>
    <row r="286" spans="2:6" ht="12.75">
      <c r="B286" s="487"/>
      <c r="C286" s="487"/>
      <c r="D286" s="487"/>
      <c r="E286" s="487"/>
      <c r="F286" s="487"/>
    </row>
    <row r="287" spans="2:6" ht="12.75">
      <c r="B287" s="487"/>
      <c r="C287" s="487"/>
      <c r="D287" s="487"/>
      <c r="E287" s="487"/>
      <c r="F287" s="487"/>
    </row>
    <row r="288" spans="2:6" ht="12.75">
      <c r="B288" s="487"/>
      <c r="C288" s="487"/>
      <c r="D288" s="487"/>
      <c r="E288" s="487"/>
      <c r="F288" s="487"/>
    </row>
    <row r="289" spans="2:6" ht="12.75">
      <c r="B289" s="487"/>
      <c r="C289" s="487"/>
      <c r="D289" s="487"/>
      <c r="E289" s="487"/>
      <c r="F289" s="487"/>
    </row>
    <row r="290" spans="2:6" ht="12.75">
      <c r="B290" s="487"/>
      <c r="C290" s="487"/>
      <c r="D290" s="487"/>
      <c r="E290" s="487"/>
      <c r="F290" s="487"/>
    </row>
    <row r="291" spans="2:6" ht="12.75">
      <c r="B291" s="487"/>
      <c r="C291" s="487"/>
      <c r="D291" s="487"/>
      <c r="E291" s="487"/>
      <c r="F291" s="487"/>
    </row>
    <row r="292" spans="2:6" ht="12.75">
      <c r="B292" s="487"/>
      <c r="C292" s="487"/>
      <c r="D292" s="487"/>
      <c r="E292" s="487"/>
      <c r="F292" s="487"/>
    </row>
    <row r="293" spans="2:6" ht="12.75">
      <c r="B293" s="487"/>
      <c r="C293" s="487"/>
      <c r="D293" s="487"/>
      <c r="E293" s="487"/>
      <c r="F293" s="487"/>
    </row>
    <row r="294" spans="2:6" ht="12.75">
      <c r="B294" s="487"/>
      <c r="C294" s="487"/>
      <c r="D294" s="487"/>
      <c r="E294" s="487"/>
      <c r="F294" s="487"/>
    </row>
    <row r="295" spans="2:6" ht="12.75">
      <c r="B295" s="487"/>
      <c r="C295" s="487"/>
      <c r="D295" s="487"/>
      <c r="E295" s="487"/>
      <c r="F295" s="487"/>
    </row>
    <row r="296" spans="2:6" ht="12.75">
      <c r="B296" s="487"/>
      <c r="C296" s="487"/>
      <c r="D296" s="487"/>
      <c r="E296" s="487"/>
      <c r="F296" s="487"/>
    </row>
    <row r="297" spans="2:6" ht="12.75">
      <c r="B297" s="487"/>
      <c r="C297" s="487"/>
      <c r="D297" s="487"/>
      <c r="E297" s="487"/>
      <c r="F297" s="487"/>
    </row>
    <row r="298" spans="2:6" ht="12.75">
      <c r="B298" s="487"/>
      <c r="C298" s="487"/>
      <c r="D298" s="487"/>
      <c r="E298" s="487"/>
      <c r="F298" s="487"/>
    </row>
    <row r="299" spans="2:6" ht="12.75">
      <c r="B299" s="487"/>
      <c r="C299" s="487"/>
      <c r="D299" s="487"/>
      <c r="E299" s="487"/>
      <c r="F299" s="487"/>
    </row>
    <row r="300" spans="2:6" ht="12.75">
      <c r="B300" s="487"/>
      <c r="C300" s="487"/>
      <c r="D300" s="487"/>
      <c r="E300" s="487"/>
      <c r="F300" s="487"/>
    </row>
    <row r="301" spans="2:6" ht="12.75">
      <c r="B301" s="487"/>
      <c r="C301" s="487"/>
      <c r="D301" s="487"/>
      <c r="E301" s="487"/>
      <c r="F301" s="487"/>
    </row>
    <row r="302" spans="2:6" ht="12.75">
      <c r="B302" s="487"/>
      <c r="C302" s="487"/>
      <c r="D302" s="487"/>
      <c r="E302" s="487"/>
      <c r="F302" s="487"/>
    </row>
    <row r="303" spans="2:6" ht="12.75">
      <c r="B303" s="487"/>
      <c r="C303" s="487"/>
      <c r="D303" s="487"/>
      <c r="E303" s="487"/>
      <c r="F303" s="487"/>
    </row>
    <row r="304" spans="2:6" ht="12.75">
      <c r="B304" s="487"/>
      <c r="C304" s="487"/>
      <c r="D304" s="487"/>
      <c r="E304" s="487"/>
      <c r="F304" s="487"/>
    </row>
    <row r="305" spans="2:6" ht="12.75">
      <c r="B305" s="487"/>
      <c r="C305" s="487"/>
      <c r="D305" s="487"/>
      <c r="E305" s="487"/>
      <c r="F305" s="487"/>
    </row>
    <row r="306" spans="2:6" ht="12.75">
      <c r="B306" s="487"/>
      <c r="C306" s="487"/>
      <c r="D306" s="487"/>
      <c r="E306" s="487"/>
      <c r="F306" s="487"/>
    </row>
    <row r="307" spans="2:6" ht="12.75">
      <c r="B307" s="487"/>
      <c r="C307" s="487"/>
      <c r="D307" s="487"/>
      <c r="E307" s="487"/>
      <c r="F307" s="487"/>
    </row>
    <row r="308" spans="2:6" ht="12.75">
      <c r="B308" s="487"/>
      <c r="C308" s="487"/>
      <c r="D308" s="487"/>
      <c r="E308" s="487"/>
      <c r="F308" s="487"/>
    </row>
    <row r="309" spans="2:6" ht="12.75">
      <c r="B309" s="487"/>
      <c r="C309" s="487"/>
      <c r="D309" s="487"/>
      <c r="E309" s="487"/>
      <c r="F309" s="487"/>
    </row>
    <row r="310" spans="2:6" ht="12.75">
      <c r="B310" s="487"/>
      <c r="C310" s="487"/>
      <c r="D310" s="487"/>
      <c r="E310" s="487"/>
      <c r="F310" s="487"/>
    </row>
    <row r="311" spans="2:6" ht="12.75">
      <c r="B311" s="487"/>
      <c r="C311" s="487"/>
      <c r="D311" s="487"/>
      <c r="E311" s="487"/>
      <c r="F311" s="487"/>
    </row>
    <row r="312" spans="2:6" ht="12.75">
      <c r="B312" s="487"/>
      <c r="C312" s="487"/>
      <c r="D312" s="487"/>
      <c r="E312" s="487"/>
      <c r="F312" s="487"/>
    </row>
    <row r="313" spans="2:6" ht="12.75">
      <c r="B313" s="487"/>
      <c r="C313" s="487"/>
      <c r="D313" s="487"/>
      <c r="E313" s="487"/>
      <c r="F313" s="487"/>
    </row>
    <row r="314" spans="2:6" ht="12.75">
      <c r="B314" s="487"/>
      <c r="C314" s="487"/>
      <c r="D314" s="487"/>
      <c r="E314" s="487"/>
      <c r="F314" s="487"/>
    </row>
    <row r="315" spans="2:6" ht="12.75">
      <c r="B315" s="487"/>
      <c r="C315" s="487"/>
      <c r="D315" s="487"/>
      <c r="E315" s="487"/>
      <c r="F315" s="487"/>
    </row>
    <row r="316" spans="2:6" ht="12.75">
      <c r="B316" s="487"/>
      <c r="C316" s="487"/>
      <c r="D316" s="487"/>
      <c r="E316" s="487"/>
      <c r="F316" s="487"/>
    </row>
    <row r="317" spans="2:6" ht="12.75">
      <c r="B317" s="487"/>
      <c r="C317" s="487"/>
      <c r="D317" s="487"/>
      <c r="E317" s="487"/>
      <c r="F317" s="487"/>
    </row>
    <row r="318" spans="2:6" ht="12.75">
      <c r="B318" s="487"/>
      <c r="C318" s="487"/>
      <c r="D318" s="487"/>
      <c r="E318" s="487"/>
      <c r="F318" s="487"/>
    </row>
    <row r="319" spans="2:6" ht="12.75">
      <c r="B319" s="487"/>
      <c r="C319" s="487"/>
      <c r="D319" s="487"/>
      <c r="E319" s="487"/>
      <c r="F319" s="487"/>
    </row>
    <row r="320" spans="2:6" ht="12.75">
      <c r="B320" s="487"/>
      <c r="C320" s="487"/>
      <c r="D320" s="487"/>
      <c r="E320" s="487"/>
      <c r="F320" s="487"/>
    </row>
    <row r="321" spans="2:6" ht="12.75">
      <c r="B321" s="487"/>
      <c r="C321" s="487"/>
      <c r="D321" s="487"/>
      <c r="E321" s="487"/>
      <c r="F321" s="487"/>
    </row>
    <row r="322" spans="2:6" ht="12.75">
      <c r="B322" s="487"/>
      <c r="C322" s="487"/>
      <c r="D322" s="487"/>
      <c r="E322" s="487"/>
      <c r="F322" s="487"/>
    </row>
    <row r="323" spans="2:6" ht="12.75">
      <c r="B323" s="487"/>
      <c r="C323" s="487"/>
      <c r="D323" s="487"/>
      <c r="E323" s="487"/>
      <c r="F323" s="487"/>
    </row>
    <row r="324" spans="2:6" ht="12.75">
      <c r="B324" s="487"/>
      <c r="C324" s="487"/>
      <c r="D324" s="487"/>
      <c r="E324" s="487"/>
      <c r="F324" s="487"/>
    </row>
    <row r="325" spans="2:6" ht="12.75">
      <c r="B325" s="487"/>
      <c r="C325" s="487"/>
      <c r="D325" s="487"/>
      <c r="E325" s="487"/>
      <c r="F325" s="487"/>
    </row>
    <row r="326" spans="2:6" ht="12.75">
      <c r="B326" s="487"/>
      <c r="C326" s="487"/>
      <c r="D326" s="487"/>
      <c r="E326" s="487"/>
      <c r="F326" s="487"/>
    </row>
    <row r="327" spans="2:6" ht="12.75">
      <c r="B327" s="487"/>
      <c r="C327" s="487"/>
      <c r="D327" s="487"/>
      <c r="E327" s="487"/>
      <c r="F327" s="487"/>
    </row>
    <row r="328" spans="2:6" ht="12.75">
      <c r="B328" s="487"/>
      <c r="C328" s="487"/>
      <c r="D328" s="487"/>
      <c r="E328" s="487"/>
      <c r="F328" s="487"/>
    </row>
    <row r="329" spans="2:6" ht="12.75">
      <c r="B329" s="487"/>
      <c r="C329" s="487"/>
      <c r="D329" s="487"/>
      <c r="E329" s="487"/>
      <c r="F329" s="487"/>
    </row>
    <row r="330" spans="2:6" ht="12.75">
      <c r="B330" s="487"/>
      <c r="C330" s="487"/>
      <c r="D330" s="487"/>
      <c r="E330" s="487"/>
      <c r="F330" s="487"/>
    </row>
    <row r="331" spans="2:6" ht="12.75">
      <c r="B331" s="487"/>
      <c r="C331" s="487"/>
      <c r="D331" s="487"/>
      <c r="E331" s="487"/>
      <c r="F331" s="487"/>
    </row>
    <row r="332" spans="2:6" ht="12.75">
      <c r="B332" s="487"/>
      <c r="C332" s="487"/>
      <c r="D332" s="487"/>
      <c r="E332" s="487"/>
      <c r="F332" s="487"/>
    </row>
    <row r="333" spans="2:6" ht="12.75">
      <c r="B333" s="487"/>
      <c r="C333" s="487"/>
      <c r="D333" s="487"/>
      <c r="E333" s="487"/>
      <c r="F333" s="487"/>
    </row>
    <row r="334" spans="2:6" ht="12.75">
      <c r="B334" s="487"/>
      <c r="C334" s="487"/>
      <c r="D334" s="487"/>
      <c r="E334" s="487"/>
      <c r="F334" s="487"/>
    </row>
    <row r="335" spans="2:6" ht="12.75">
      <c r="B335" s="487"/>
      <c r="C335" s="487"/>
      <c r="D335" s="487"/>
      <c r="E335" s="487"/>
      <c r="F335" s="487"/>
    </row>
    <row r="336" spans="2:6" ht="12.75">
      <c r="B336" s="487"/>
      <c r="C336" s="487"/>
      <c r="D336" s="487"/>
      <c r="E336" s="487"/>
      <c r="F336" s="487"/>
    </row>
    <row r="337" spans="2:6" ht="12.75">
      <c r="B337" s="487"/>
      <c r="C337" s="487"/>
      <c r="D337" s="487"/>
      <c r="E337" s="487"/>
      <c r="F337" s="487"/>
    </row>
    <row r="338" spans="2:6" ht="12.75">
      <c r="B338" s="487"/>
      <c r="C338" s="487"/>
      <c r="D338" s="487"/>
      <c r="E338" s="487"/>
      <c r="F338" s="487"/>
    </row>
    <row r="339" spans="2:6" ht="12.75">
      <c r="B339" s="487"/>
      <c r="C339" s="487"/>
      <c r="D339" s="487"/>
      <c r="E339" s="487"/>
      <c r="F339" s="487"/>
    </row>
    <row r="340" spans="2:6" ht="12.75">
      <c r="B340" s="487"/>
      <c r="C340" s="487"/>
      <c r="D340" s="487"/>
      <c r="E340" s="487"/>
      <c r="F340" s="487"/>
    </row>
    <row r="341" spans="2:6" ht="12.75">
      <c r="B341" s="487"/>
      <c r="C341" s="487"/>
      <c r="D341" s="487"/>
      <c r="E341" s="487"/>
      <c r="F341" s="487"/>
    </row>
    <row r="342" spans="2:6" ht="12.75">
      <c r="B342" s="487"/>
      <c r="C342" s="487"/>
      <c r="D342" s="487"/>
      <c r="E342" s="487"/>
      <c r="F342" s="487"/>
    </row>
    <row r="343" spans="2:6" ht="12.75">
      <c r="B343" s="487"/>
      <c r="C343" s="487"/>
      <c r="D343" s="487"/>
      <c r="E343" s="487"/>
      <c r="F343" s="487"/>
    </row>
    <row r="344" spans="2:6" ht="12.75">
      <c r="B344" s="487"/>
      <c r="C344" s="487"/>
      <c r="D344" s="487"/>
      <c r="E344" s="487"/>
      <c r="F344" s="487"/>
    </row>
    <row r="345" spans="2:6" ht="12.75">
      <c r="B345" s="487"/>
      <c r="C345" s="487"/>
      <c r="D345" s="487"/>
      <c r="E345" s="487"/>
      <c r="F345" s="487"/>
    </row>
    <row r="346" spans="2:6" ht="12.75">
      <c r="B346" s="487"/>
      <c r="C346" s="487"/>
      <c r="D346" s="487"/>
      <c r="E346" s="487"/>
      <c r="F346" s="487"/>
    </row>
    <row r="347" spans="2:6" ht="12.75">
      <c r="B347" s="487"/>
      <c r="C347" s="487"/>
      <c r="D347" s="487"/>
      <c r="E347" s="487"/>
      <c r="F347" s="487"/>
    </row>
    <row r="348" spans="2:6" ht="12.75">
      <c r="B348" s="487"/>
      <c r="C348" s="487"/>
      <c r="D348" s="487"/>
      <c r="E348" s="487"/>
      <c r="F348" s="487"/>
    </row>
    <row r="349" spans="2:6" ht="12.75">
      <c r="B349" s="487"/>
      <c r="C349" s="487"/>
      <c r="D349" s="487"/>
      <c r="E349" s="487"/>
      <c r="F349" s="487"/>
    </row>
    <row r="350" spans="2:6" ht="12.75">
      <c r="B350" s="487"/>
      <c r="C350" s="487"/>
      <c r="D350" s="487"/>
      <c r="E350" s="487"/>
      <c r="F350" s="487"/>
    </row>
    <row r="351" spans="2:6" ht="12.75">
      <c r="B351" s="487"/>
      <c r="C351" s="487"/>
      <c r="D351" s="487"/>
      <c r="E351" s="487"/>
      <c r="F351" s="487"/>
    </row>
    <row r="352" spans="2:6" ht="12.75">
      <c r="B352" s="487"/>
      <c r="C352" s="487"/>
      <c r="D352" s="487"/>
      <c r="E352" s="487"/>
      <c r="F352" s="487"/>
    </row>
    <row r="353" spans="2:6" ht="12.75">
      <c r="B353" s="487"/>
      <c r="C353" s="487"/>
      <c r="D353" s="487"/>
      <c r="E353" s="487"/>
      <c r="F353" s="487"/>
    </row>
    <row r="354" spans="2:6" ht="12.75">
      <c r="B354" s="487"/>
      <c r="C354" s="487"/>
      <c r="D354" s="487"/>
      <c r="E354" s="487"/>
      <c r="F354" s="487"/>
    </row>
    <row r="355" spans="2:6" ht="12.75">
      <c r="B355" s="487"/>
      <c r="C355" s="487"/>
      <c r="D355" s="487"/>
      <c r="E355" s="487"/>
      <c r="F355" s="487"/>
    </row>
    <row r="356" spans="2:6" ht="12.75">
      <c r="B356" s="487"/>
      <c r="C356" s="487"/>
      <c r="D356" s="487"/>
      <c r="E356" s="487"/>
      <c r="F356" s="487"/>
    </row>
    <row r="357" spans="2:6" ht="12.75">
      <c r="B357" s="487"/>
      <c r="C357" s="487"/>
      <c r="D357" s="487"/>
      <c r="E357" s="487"/>
      <c r="F357" s="487"/>
    </row>
    <row r="358" spans="2:6" ht="12.75">
      <c r="B358" s="487"/>
      <c r="C358" s="487"/>
      <c r="D358" s="487"/>
      <c r="E358" s="487"/>
      <c r="F358" s="487"/>
    </row>
    <row r="359" spans="2:6" ht="12.75">
      <c r="B359" s="487"/>
      <c r="C359" s="487"/>
      <c r="D359" s="487"/>
      <c r="E359" s="487"/>
      <c r="F359" s="487"/>
    </row>
    <row r="360" spans="2:6" ht="12.75">
      <c r="B360" s="487"/>
      <c r="C360" s="487"/>
      <c r="D360" s="487"/>
      <c r="E360" s="487"/>
      <c r="F360" s="487"/>
    </row>
    <row r="361" spans="2:6" ht="12.75">
      <c r="B361" s="487"/>
      <c r="C361" s="487"/>
      <c r="D361" s="487"/>
      <c r="E361" s="487"/>
      <c r="F361" s="487"/>
    </row>
    <row r="362" spans="2:6" ht="12.75">
      <c r="B362" s="487"/>
      <c r="C362" s="487"/>
      <c r="D362" s="487"/>
      <c r="E362" s="487"/>
      <c r="F362" s="487"/>
    </row>
    <row r="363" spans="2:6" ht="12.75">
      <c r="B363" s="487"/>
      <c r="C363" s="487"/>
      <c r="D363" s="487"/>
      <c r="E363" s="487"/>
      <c r="F363" s="487"/>
    </row>
    <row r="364" spans="2:6" ht="12.75">
      <c r="B364" s="487"/>
      <c r="C364" s="487"/>
      <c r="D364" s="487"/>
      <c r="E364" s="487"/>
      <c r="F364" s="487"/>
    </row>
    <row r="365" spans="2:6" ht="12.75">
      <c r="B365" s="487"/>
      <c r="C365" s="487"/>
      <c r="D365" s="487"/>
      <c r="E365" s="487"/>
      <c r="F365" s="487"/>
    </row>
    <row r="366" spans="2:6" ht="12.75">
      <c r="B366" s="487"/>
      <c r="C366" s="487"/>
      <c r="D366" s="487"/>
      <c r="E366" s="487"/>
      <c r="F366" s="487"/>
    </row>
    <row r="367" spans="2:6" ht="12.75">
      <c r="B367" s="487"/>
      <c r="C367" s="487"/>
      <c r="D367" s="487"/>
      <c r="E367" s="487"/>
      <c r="F367" s="487"/>
    </row>
    <row r="368" spans="2:6" ht="12.75">
      <c r="B368" s="487"/>
      <c r="C368" s="487"/>
      <c r="D368" s="487"/>
      <c r="E368" s="487"/>
      <c r="F368" s="487"/>
    </row>
    <row r="369" spans="2:6" ht="12.75">
      <c r="B369" s="487"/>
      <c r="C369" s="487"/>
      <c r="D369" s="487"/>
      <c r="E369" s="487"/>
      <c r="F369" s="487"/>
    </row>
    <row r="370" spans="2:6" ht="12.75">
      <c r="B370" s="487"/>
      <c r="C370" s="487"/>
      <c r="D370" s="487"/>
      <c r="E370" s="487"/>
      <c r="F370" s="487"/>
    </row>
    <row r="371" spans="2:6" ht="12.75">
      <c r="B371" s="487"/>
      <c r="C371" s="487"/>
      <c r="D371" s="487"/>
      <c r="E371" s="487"/>
      <c r="F371" s="487"/>
    </row>
    <row r="372" spans="2:6" ht="12.75">
      <c r="B372" s="487"/>
      <c r="C372" s="487"/>
      <c r="D372" s="487"/>
      <c r="E372" s="487"/>
      <c r="F372" s="487"/>
    </row>
    <row r="373" spans="2:6" ht="12.75">
      <c r="B373" s="487"/>
      <c r="C373" s="487"/>
      <c r="D373" s="487"/>
      <c r="E373" s="487"/>
      <c r="F373" s="487"/>
    </row>
    <row r="374" spans="2:6" ht="12.75">
      <c r="B374" s="487"/>
      <c r="C374" s="487"/>
      <c r="D374" s="487"/>
      <c r="E374" s="487"/>
      <c r="F374" s="487"/>
    </row>
    <row r="375" spans="2:6" ht="12.75">
      <c r="B375" s="487"/>
      <c r="C375" s="487"/>
      <c r="D375" s="487"/>
      <c r="E375" s="487"/>
      <c r="F375" s="487"/>
    </row>
    <row r="376" spans="2:6" ht="12.75">
      <c r="B376" s="487"/>
      <c r="C376" s="487"/>
      <c r="D376" s="487"/>
      <c r="E376" s="487"/>
      <c r="F376" s="487"/>
    </row>
    <row r="377" spans="2:6" ht="12.75">
      <c r="B377" s="487"/>
      <c r="C377" s="487"/>
      <c r="D377" s="487"/>
      <c r="E377" s="487"/>
      <c r="F377" s="487"/>
    </row>
    <row r="378" spans="2:6" ht="12.75">
      <c r="B378" s="487"/>
      <c r="C378" s="487"/>
      <c r="D378" s="487"/>
      <c r="E378" s="487"/>
      <c r="F378" s="487"/>
    </row>
    <row r="379" spans="2:6" ht="12.75">
      <c r="B379" s="487"/>
      <c r="C379" s="487"/>
      <c r="D379" s="487"/>
      <c r="E379" s="487"/>
      <c r="F379" s="487"/>
    </row>
    <row r="380" spans="2:6" ht="12.75">
      <c r="B380" s="487"/>
      <c r="C380" s="487"/>
      <c r="D380" s="487"/>
      <c r="E380" s="487"/>
      <c r="F380" s="487"/>
    </row>
    <row r="381" spans="2:6" ht="12.75">
      <c r="B381" s="487"/>
      <c r="C381" s="487"/>
      <c r="D381" s="487"/>
      <c r="E381" s="487"/>
      <c r="F381" s="487"/>
    </row>
    <row r="382" spans="2:6" ht="12.75">
      <c r="B382" s="487"/>
      <c r="C382" s="487"/>
      <c r="D382" s="487"/>
      <c r="E382" s="487"/>
      <c r="F382" s="487"/>
    </row>
    <row r="383" spans="2:6" ht="12.75">
      <c r="B383" s="487"/>
      <c r="C383" s="487"/>
      <c r="D383" s="487"/>
      <c r="E383" s="487"/>
      <c r="F383" s="487"/>
    </row>
    <row r="384" spans="2:6" ht="12.75">
      <c r="B384" s="487"/>
      <c r="C384" s="487"/>
      <c r="D384" s="487"/>
      <c r="E384" s="487"/>
      <c r="F384" s="487"/>
    </row>
    <row r="385" spans="2:6" ht="12.75">
      <c r="B385" s="487"/>
      <c r="C385" s="487"/>
      <c r="D385" s="487"/>
      <c r="E385" s="487"/>
      <c r="F385" s="487"/>
    </row>
    <row r="386" spans="2:6" ht="12.75">
      <c r="B386" s="487"/>
      <c r="C386" s="487"/>
      <c r="D386" s="487"/>
      <c r="E386" s="487"/>
      <c r="F386" s="487"/>
    </row>
    <row r="387" spans="2:6" ht="12.75">
      <c r="B387" s="487"/>
      <c r="C387" s="487"/>
      <c r="D387" s="487"/>
      <c r="E387" s="487"/>
      <c r="F387" s="487"/>
    </row>
    <row r="388" spans="2:6" ht="12.75">
      <c r="B388" s="487"/>
      <c r="C388" s="487"/>
      <c r="D388" s="487"/>
      <c r="E388" s="487"/>
      <c r="F388" s="487"/>
    </row>
    <row r="389" spans="2:6" ht="12.75">
      <c r="B389" s="487"/>
      <c r="C389" s="487"/>
      <c r="D389" s="487"/>
      <c r="E389" s="487"/>
      <c r="F389" s="487"/>
    </row>
    <row r="390" spans="2:6" ht="12.75">
      <c r="B390" s="487"/>
      <c r="C390" s="487"/>
      <c r="D390" s="487"/>
      <c r="E390" s="487"/>
      <c r="F390" s="487"/>
    </row>
    <row r="391" spans="2:6" ht="12.75">
      <c r="B391" s="487"/>
      <c r="C391" s="487"/>
      <c r="D391" s="487"/>
      <c r="E391" s="487"/>
      <c r="F391" s="487"/>
    </row>
    <row r="392" spans="2:6" ht="12.75">
      <c r="B392" s="487"/>
      <c r="C392" s="487"/>
      <c r="D392" s="487"/>
      <c r="E392" s="487"/>
      <c r="F392" s="487"/>
    </row>
    <row r="393" spans="2:6" ht="12.75">
      <c r="B393" s="487"/>
      <c r="C393" s="487"/>
      <c r="D393" s="487"/>
      <c r="E393" s="487"/>
      <c r="F393" s="487"/>
    </row>
    <row r="394" spans="2:6" ht="12.75">
      <c r="B394" s="487"/>
      <c r="C394" s="487"/>
      <c r="D394" s="487"/>
      <c r="E394" s="487"/>
      <c r="F394" s="487"/>
    </row>
    <row r="395" spans="2:6" ht="12.75">
      <c r="B395" s="487"/>
      <c r="C395" s="487"/>
      <c r="D395" s="487"/>
      <c r="E395" s="487"/>
      <c r="F395" s="487"/>
    </row>
    <row r="396" spans="2:6" ht="12.75">
      <c r="B396" s="487"/>
      <c r="C396" s="487"/>
      <c r="D396" s="487"/>
      <c r="E396" s="487"/>
      <c r="F396" s="487"/>
    </row>
    <row r="397" spans="2:6" ht="12.75">
      <c r="B397" s="487"/>
      <c r="C397" s="487"/>
      <c r="D397" s="487"/>
      <c r="E397" s="487"/>
      <c r="F397" s="487"/>
    </row>
    <row r="398" spans="2:6" ht="12.75">
      <c r="B398" s="487"/>
      <c r="C398" s="487"/>
      <c r="D398" s="487"/>
      <c r="E398" s="487"/>
      <c r="F398" s="487"/>
    </row>
    <row r="399" spans="2:6" ht="12.75">
      <c r="B399" s="487"/>
      <c r="C399" s="487"/>
      <c r="D399" s="487"/>
      <c r="E399" s="487"/>
      <c r="F399" s="487"/>
    </row>
    <row r="400" spans="2:6" ht="12.75">
      <c r="B400" s="487"/>
      <c r="C400" s="487"/>
      <c r="D400" s="487"/>
      <c r="E400" s="487"/>
      <c r="F400" s="487"/>
    </row>
    <row r="401" spans="2:6" ht="12.75">
      <c r="B401" s="487"/>
      <c r="C401" s="487"/>
      <c r="D401" s="487"/>
      <c r="E401" s="487"/>
      <c r="F401" s="487"/>
    </row>
    <row r="402" spans="2:6" ht="12.75">
      <c r="B402" s="487"/>
      <c r="C402" s="487"/>
      <c r="D402" s="487"/>
      <c r="E402" s="487"/>
      <c r="F402" s="487"/>
    </row>
    <row r="403" spans="2:6" ht="12.75">
      <c r="B403" s="487"/>
      <c r="C403" s="487"/>
      <c r="D403" s="487"/>
      <c r="E403" s="487"/>
      <c r="F403" s="487"/>
    </row>
    <row r="404" spans="2:6" ht="12.75">
      <c r="B404" s="487"/>
      <c r="C404" s="487"/>
      <c r="D404" s="487"/>
      <c r="E404" s="487"/>
      <c r="F404" s="487"/>
    </row>
    <row r="405" spans="2:6" ht="12.75">
      <c r="B405" s="487"/>
      <c r="C405" s="487"/>
      <c r="D405" s="487"/>
      <c r="E405" s="487"/>
      <c r="F405" s="487"/>
    </row>
    <row r="406" spans="2:6" ht="12.75">
      <c r="B406" s="487"/>
      <c r="C406" s="487"/>
      <c r="D406" s="487"/>
      <c r="E406" s="487"/>
      <c r="F406" s="487"/>
    </row>
    <row r="407" spans="2:6" ht="12.75">
      <c r="B407" s="487"/>
      <c r="C407" s="487"/>
      <c r="D407" s="487"/>
      <c r="E407" s="487"/>
      <c r="F407" s="487"/>
    </row>
    <row r="408" spans="2:6" ht="12.75">
      <c r="B408" s="487"/>
      <c r="C408" s="487"/>
      <c r="D408" s="487"/>
      <c r="E408" s="487"/>
      <c r="F408" s="487"/>
    </row>
    <row r="409" spans="2:6" ht="12.75">
      <c r="B409" s="487"/>
      <c r="C409" s="487"/>
      <c r="D409" s="487"/>
      <c r="E409" s="487"/>
      <c r="F409" s="487"/>
    </row>
    <row r="410" spans="2:6" ht="12.75">
      <c r="B410" s="487"/>
      <c r="C410" s="487"/>
      <c r="D410" s="487"/>
      <c r="E410" s="487"/>
      <c r="F410" s="487"/>
    </row>
    <row r="411" spans="2:6" ht="12.75">
      <c r="B411" s="487"/>
      <c r="C411" s="487"/>
      <c r="D411" s="487"/>
      <c r="E411" s="487"/>
      <c r="F411" s="487"/>
    </row>
    <row r="412" spans="2:6" ht="12.75">
      <c r="B412" s="487"/>
      <c r="C412" s="487"/>
      <c r="D412" s="487"/>
      <c r="E412" s="487"/>
      <c r="F412" s="487"/>
    </row>
    <row r="413" spans="2:6" ht="12.75">
      <c r="B413" s="487"/>
      <c r="C413" s="487"/>
      <c r="D413" s="487"/>
      <c r="E413" s="487"/>
      <c r="F413" s="487"/>
    </row>
    <row r="414" spans="2:6" ht="12.75">
      <c r="B414" s="487"/>
      <c r="C414" s="487"/>
      <c r="D414" s="487"/>
      <c r="E414" s="487"/>
      <c r="F414" s="487"/>
    </row>
    <row r="415" spans="2:6" ht="12.75">
      <c r="B415" s="487"/>
      <c r="C415" s="487"/>
      <c r="D415" s="487"/>
      <c r="E415" s="487"/>
      <c r="F415" s="487"/>
    </row>
    <row r="416" spans="2:6" ht="12.75">
      <c r="B416" s="487"/>
      <c r="C416" s="487"/>
      <c r="D416" s="487"/>
      <c r="E416" s="487"/>
      <c r="F416" s="487"/>
    </row>
    <row r="417" spans="2:6" ht="12.75">
      <c r="B417" s="487"/>
      <c r="C417" s="487"/>
      <c r="D417" s="487"/>
      <c r="E417" s="487"/>
      <c r="F417" s="487"/>
    </row>
    <row r="418" spans="2:6" ht="12.75">
      <c r="B418" s="487"/>
      <c r="C418" s="487"/>
      <c r="D418" s="487"/>
      <c r="E418" s="487"/>
      <c r="F418" s="487"/>
    </row>
    <row r="419" spans="2:6" ht="12.75">
      <c r="B419" s="487"/>
      <c r="C419" s="487"/>
      <c r="D419" s="487"/>
      <c r="E419" s="487"/>
      <c r="F419" s="487"/>
    </row>
    <row r="420" spans="2:6" ht="12.75">
      <c r="B420" s="487"/>
      <c r="C420" s="487"/>
      <c r="D420" s="487"/>
      <c r="E420" s="487"/>
      <c r="F420" s="487"/>
    </row>
    <row r="421" spans="2:6" ht="12.75">
      <c r="B421" s="487"/>
      <c r="C421" s="487"/>
      <c r="D421" s="487"/>
      <c r="E421" s="487"/>
      <c r="F421" s="487"/>
    </row>
    <row r="422" spans="2:6" ht="12.75">
      <c r="B422" s="487"/>
      <c r="C422" s="487"/>
      <c r="D422" s="487"/>
      <c r="E422" s="487"/>
      <c r="F422" s="487"/>
    </row>
    <row r="423" spans="2:6" ht="12.75">
      <c r="B423" s="487"/>
      <c r="C423" s="487"/>
      <c r="D423" s="487"/>
      <c r="E423" s="487"/>
      <c r="F423" s="487"/>
    </row>
    <row r="424" spans="2:6" ht="12.75">
      <c r="B424" s="487"/>
      <c r="C424" s="487"/>
      <c r="D424" s="487"/>
      <c r="E424" s="487"/>
      <c r="F424" s="487"/>
    </row>
    <row r="425" spans="2:6" ht="12.75">
      <c r="B425" s="487"/>
      <c r="C425" s="487"/>
      <c r="D425" s="487"/>
      <c r="E425" s="487"/>
      <c r="F425" s="487"/>
    </row>
    <row r="426" spans="2:6" ht="12.75">
      <c r="B426" s="487"/>
      <c r="C426" s="487"/>
      <c r="D426" s="487"/>
      <c r="E426" s="487"/>
      <c r="F426" s="487"/>
    </row>
    <row r="427" spans="2:6" ht="12.75">
      <c r="B427" s="487"/>
      <c r="C427" s="487"/>
      <c r="D427" s="487"/>
      <c r="E427" s="487"/>
      <c r="F427" s="487"/>
    </row>
    <row r="428" spans="2:6" ht="12.75">
      <c r="B428" s="487"/>
      <c r="C428" s="487"/>
      <c r="D428" s="487"/>
      <c r="E428" s="487"/>
      <c r="F428" s="487"/>
    </row>
    <row r="429" spans="2:6" ht="12.75">
      <c r="B429" s="487"/>
      <c r="C429" s="487"/>
      <c r="D429" s="487"/>
      <c r="E429" s="487"/>
      <c r="F429" s="487"/>
    </row>
    <row r="430" spans="2:6" ht="12.75">
      <c r="B430" s="487"/>
      <c r="C430" s="487"/>
      <c r="D430" s="487"/>
      <c r="E430" s="487"/>
      <c r="F430" s="487"/>
    </row>
    <row r="431" spans="2:6" ht="12.75">
      <c r="B431" s="487"/>
      <c r="C431" s="487"/>
      <c r="D431" s="487"/>
      <c r="E431" s="487"/>
      <c r="F431" s="487"/>
    </row>
    <row r="432" spans="2:6" ht="12.75">
      <c r="B432" s="487"/>
      <c r="C432" s="487"/>
      <c r="D432" s="487"/>
      <c r="E432" s="487"/>
      <c r="F432" s="487"/>
    </row>
    <row r="433" spans="2:6" ht="12.75">
      <c r="B433" s="487"/>
      <c r="C433" s="487"/>
      <c r="D433" s="487"/>
      <c r="E433" s="487"/>
      <c r="F433" s="487"/>
    </row>
    <row r="434" spans="2:6" ht="12.75">
      <c r="B434" s="487"/>
      <c r="C434" s="487"/>
      <c r="D434" s="487"/>
      <c r="E434" s="487"/>
      <c r="F434" s="487"/>
    </row>
    <row r="435" spans="2:6" ht="12.75">
      <c r="B435" s="487"/>
      <c r="C435" s="487"/>
      <c r="D435" s="487"/>
      <c r="E435" s="487"/>
      <c r="F435" s="487"/>
    </row>
    <row r="436" spans="2:6" ht="12.75">
      <c r="B436" s="487"/>
      <c r="C436" s="487"/>
      <c r="D436" s="487"/>
      <c r="E436" s="487"/>
      <c r="F436" s="487"/>
    </row>
    <row r="437" spans="2:6" ht="12.75">
      <c r="B437" s="487"/>
      <c r="C437" s="487"/>
      <c r="D437" s="487"/>
      <c r="E437" s="487"/>
      <c r="F437" s="487"/>
    </row>
    <row r="438" spans="2:6" ht="12.75">
      <c r="B438" s="487"/>
      <c r="C438" s="487"/>
      <c r="D438" s="487"/>
      <c r="E438" s="487"/>
      <c r="F438" s="487"/>
    </row>
    <row r="439" spans="2:6" ht="12.75">
      <c r="B439" s="487"/>
      <c r="C439" s="487"/>
      <c r="D439" s="487"/>
      <c r="E439" s="487"/>
      <c r="F439" s="487"/>
    </row>
    <row r="440" spans="2:6" ht="12.75">
      <c r="B440" s="487"/>
      <c r="C440" s="487"/>
      <c r="D440" s="487"/>
      <c r="E440" s="487"/>
      <c r="F440" s="487"/>
    </row>
    <row r="441" spans="2:6" ht="12.75">
      <c r="B441" s="487"/>
      <c r="C441" s="487"/>
      <c r="D441" s="487"/>
      <c r="E441" s="487"/>
      <c r="F441" s="487"/>
    </row>
    <row r="442" spans="2:6" ht="12.75">
      <c r="B442" s="487"/>
      <c r="C442" s="487"/>
      <c r="D442" s="487"/>
      <c r="E442" s="487"/>
      <c r="F442" s="487"/>
    </row>
    <row r="443" spans="2:6" ht="12.75">
      <c r="B443" s="487"/>
      <c r="C443" s="487"/>
      <c r="D443" s="487"/>
      <c r="E443" s="487"/>
      <c r="F443" s="487"/>
    </row>
    <row r="444" spans="2:6" ht="12.75">
      <c r="B444" s="487"/>
      <c r="C444" s="487"/>
      <c r="D444" s="487"/>
      <c r="E444" s="487"/>
      <c r="F444" s="487"/>
    </row>
    <row r="445" spans="2:6" ht="12.75">
      <c r="B445" s="487"/>
      <c r="C445" s="487"/>
      <c r="D445" s="487"/>
      <c r="E445" s="487"/>
      <c r="F445" s="487"/>
    </row>
    <row r="446" spans="2:6" ht="12.75">
      <c r="B446" s="487"/>
      <c r="C446" s="487"/>
      <c r="D446" s="487"/>
      <c r="E446" s="487"/>
      <c r="F446" s="487"/>
    </row>
    <row r="447" spans="2:6" ht="12.75">
      <c r="B447" s="487"/>
      <c r="C447" s="487"/>
      <c r="D447" s="487"/>
      <c r="E447" s="487"/>
      <c r="F447" s="487"/>
    </row>
    <row r="448" spans="2:6" ht="12.75">
      <c r="B448" s="487"/>
      <c r="C448" s="487"/>
      <c r="D448" s="487"/>
      <c r="E448" s="487"/>
      <c r="F448" s="487"/>
    </row>
    <row r="449" spans="2:6" ht="12.75">
      <c r="B449" s="487"/>
      <c r="C449" s="487"/>
      <c r="D449" s="487"/>
      <c r="E449" s="487"/>
      <c r="F449" s="487"/>
    </row>
    <row r="450" spans="2:6" ht="12.75">
      <c r="B450" s="487"/>
      <c r="C450" s="487"/>
      <c r="D450" s="487"/>
      <c r="E450" s="487"/>
      <c r="F450" s="487"/>
    </row>
    <row r="451" spans="2:6" ht="12.75">
      <c r="B451" s="487"/>
      <c r="C451" s="487"/>
      <c r="D451" s="487"/>
      <c r="E451" s="487"/>
      <c r="F451" s="487"/>
    </row>
    <row r="452" spans="2:6" ht="12.75">
      <c r="B452" s="487"/>
      <c r="C452" s="487"/>
      <c r="D452" s="487"/>
      <c r="E452" s="487"/>
      <c r="F452" s="487"/>
    </row>
    <row r="453" spans="2:6" ht="12.75">
      <c r="B453" s="487"/>
      <c r="C453" s="487"/>
      <c r="D453" s="487"/>
      <c r="E453" s="487"/>
      <c r="F453" s="487"/>
    </row>
    <row r="454" spans="2:6" ht="12.75">
      <c r="B454" s="487"/>
      <c r="C454" s="487"/>
      <c r="D454" s="487"/>
      <c r="E454" s="487"/>
      <c r="F454" s="487"/>
    </row>
    <row r="455" spans="2:6" ht="12.75">
      <c r="B455" s="487"/>
      <c r="C455" s="487"/>
      <c r="D455" s="487"/>
      <c r="E455" s="487"/>
      <c r="F455" s="487"/>
    </row>
    <row r="456" spans="2:6" ht="12.75">
      <c r="B456" s="487"/>
      <c r="C456" s="487"/>
      <c r="D456" s="487"/>
      <c r="E456" s="487"/>
      <c r="F456" s="487"/>
    </row>
    <row r="457" spans="2:6" ht="12.75">
      <c r="B457" s="487"/>
      <c r="C457" s="487"/>
      <c r="D457" s="487"/>
      <c r="E457" s="487"/>
      <c r="F457" s="487"/>
    </row>
    <row r="458" spans="2:6" ht="12.75">
      <c r="B458" s="487"/>
      <c r="C458" s="487"/>
      <c r="D458" s="487"/>
      <c r="E458" s="487"/>
      <c r="F458" s="487"/>
    </row>
    <row r="459" spans="2:6" ht="12.75">
      <c r="B459" s="487"/>
      <c r="C459" s="487"/>
      <c r="D459" s="487"/>
      <c r="E459" s="487"/>
      <c r="F459" s="487"/>
    </row>
    <row r="460" spans="2:6" ht="12.75">
      <c r="B460" s="487"/>
      <c r="C460" s="487"/>
      <c r="D460" s="487"/>
      <c r="E460" s="487"/>
      <c r="F460" s="487"/>
    </row>
    <row r="461" spans="2:6" ht="12.75">
      <c r="B461" s="487"/>
      <c r="C461" s="487"/>
      <c r="D461" s="487"/>
      <c r="E461" s="487"/>
      <c r="F461" s="487"/>
    </row>
    <row r="462" spans="2:6" ht="12.75">
      <c r="B462" s="487"/>
      <c r="C462" s="487"/>
      <c r="D462" s="487"/>
      <c r="E462" s="487"/>
      <c r="F462" s="487"/>
    </row>
    <row r="463" spans="2:6" ht="12.75">
      <c r="B463" s="487"/>
      <c r="C463" s="487"/>
      <c r="D463" s="487"/>
      <c r="E463" s="487"/>
      <c r="F463" s="487"/>
    </row>
    <row r="464" spans="2:6" ht="12.75">
      <c r="B464" s="487"/>
      <c r="C464" s="487"/>
      <c r="D464" s="487"/>
      <c r="E464" s="487"/>
      <c r="F464" s="487"/>
    </row>
    <row r="465" spans="2:6" ht="12.75">
      <c r="B465" s="487"/>
      <c r="C465" s="487"/>
      <c r="D465" s="487"/>
      <c r="E465" s="487"/>
      <c r="F465" s="487"/>
    </row>
    <row r="466" spans="2:6" ht="12.75">
      <c r="B466" s="487"/>
      <c r="C466" s="487"/>
      <c r="D466" s="487"/>
      <c r="E466" s="487"/>
      <c r="F466" s="487"/>
    </row>
    <row r="467" spans="2:6" ht="12.75">
      <c r="B467" s="487"/>
      <c r="C467" s="487"/>
      <c r="D467" s="487"/>
      <c r="E467" s="487"/>
      <c r="F467" s="487"/>
    </row>
    <row r="468" spans="2:6" ht="12.75">
      <c r="B468" s="487"/>
      <c r="C468" s="487"/>
      <c r="D468" s="487"/>
      <c r="E468" s="487"/>
      <c r="F468" s="487"/>
    </row>
    <row r="469" spans="2:6" ht="12.75">
      <c r="B469" s="487"/>
      <c r="C469" s="487"/>
      <c r="D469" s="487"/>
      <c r="E469" s="487"/>
      <c r="F469" s="487"/>
    </row>
    <row r="470" spans="2:6" ht="12.75">
      <c r="B470" s="487"/>
      <c r="C470" s="487"/>
      <c r="D470" s="487"/>
      <c r="E470" s="487"/>
      <c r="F470" s="487"/>
    </row>
    <row r="471" spans="2:6" ht="12.75">
      <c r="B471" s="487"/>
      <c r="C471" s="487"/>
      <c r="D471" s="487"/>
      <c r="E471" s="487"/>
      <c r="F471" s="487"/>
    </row>
    <row r="472" spans="2:6" ht="12.75">
      <c r="B472" s="487"/>
      <c r="C472" s="487"/>
      <c r="D472" s="487"/>
      <c r="E472" s="487"/>
      <c r="F472" s="487"/>
    </row>
    <row r="473" spans="2:6" ht="12.75">
      <c r="B473" s="487"/>
      <c r="C473" s="487"/>
      <c r="D473" s="487"/>
      <c r="E473" s="487"/>
      <c r="F473" s="487"/>
    </row>
    <row r="474" spans="2:6" ht="12.75">
      <c r="B474" s="487"/>
      <c r="C474" s="487"/>
      <c r="D474" s="487"/>
      <c r="E474" s="487"/>
      <c r="F474" s="487"/>
    </row>
    <row r="475" spans="2:6" ht="12.75">
      <c r="B475" s="487"/>
      <c r="C475" s="487"/>
      <c r="D475" s="487"/>
      <c r="E475" s="487"/>
      <c r="F475" s="487"/>
    </row>
    <row r="476" spans="2:6" ht="12.75">
      <c r="B476" s="487"/>
      <c r="C476" s="487"/>
      <c r="D476" s="487"/>
      <c r="E476" s="487"/>
      <c r="F476" s="487"/>
    </row>
    <row r="477" spans="2:6" ht="12.75">
      <c r="B477" s="487"/>
      <c r="C477" s="487"/>
      <c r="D477" s="487"/>
      <c r="E477" s="487"/>
      <c r="F477" s="487"/>
    </row>
    <row r="478" spans="2:6" ht="12.75">
      <c r="B478" s="487"/>
      <c r="C478" s="487"/>
      <c r="D478" s="487"/>
      <c r="E478" s="487"/>
      <c r="F478" s="487"/>
    </row>
    <row r="479" spans="2:6" ht="12.75">
      <c r="B479" s="487"/>
      <c r="C479" s="487"/>
      <c r="D479" s="487"/>
      <c r="E479" s="487"/>
      <c r="F479" s="487"/>
    </row>
    <row r="480" spans="2:6" ht="12.75">
      <c r="B480" s="487"/>
      <c r="C480" s="487"/>
      <c r="D480" s="487"/>
      <c r="E480" s="487"/>
      <c r="F480" s="487"/>
    </row>
    <row r="481" spans="2:6" ht="12.75">
      <c r="B481" s="487"/>
      <c r="C481" s="487"/>
      <c r="D481" s="487"/>
      <c r="E481" s="487"/>
      <c r="F481" s="487"/>
    </row>
    <row r="482" spans="2:6" ht="12.75">
      <c r="B482" s="487"/>
      <c r="C482" s="487"/>
      <c r="D482" s="487"/>
      <c r="E482" s="487"/>
      <c r="F482" s="487"/>
    </row>
    <row r="483" spans="2:6" ht="12.75">
      <c r="B483" s="487"/>
      <c r="C483" s="487"/>
      <c r="D483" s="487"/>
      <c r="E483" s="487"/>
      <c r="F483" s="487"/>
    </row>
    <row r="484" spans="2:6" ht="12.75">
      <c r="B484" s="487"/>
      <c r="C484" s="487"/>
      <c r="D484" s="487"/>
      <c r="E484" s="487"/>
      <c r="F484" s="487"/>
    </row>
    <row r="485" spans="2:6" ht="12.75">
      <c r="B485" s="487"/>
      <c r="C485" s="487"/>
      <c r="D485" s="487"/>
      <c r="E485" s="487"/>
      <c r="F485" s="487"/>
    </row>
    <row r="486" spans="2:6" ht="12.75">
      <c r="B486" s="487"/>
      <c r="C486" s="487"/>
      <c r="D486" s="487"/>
      <c r="E486" s="487"/>
      <c r="F486" s="487"/>
    </row>
    <row r="487" spans="2:6" ht="12.75">
      <c r="B487" s="487"/>
      <c r="C487" s="487"/>
      <c r="D487" s="487"/>
      <c r="E487" s="487"/>
      <c r="F487" s="487"/>
    </row>
    <row r="488" spans="2:6" ht="12.75">
      <c r="B488" s="487"/>
      <c r="C488" s="487"/>
      <c r="D488" s="487"/>
      <c r="E488" s="487"/>
      <c r="F488" s="487"/>
    </row>
    <row r="489" spans="2:6" ht="12.75">
      <c r="B489" s="487"/>
      <c r="C489" s="487"/>
      <c r="D489" s="487"/>
      <c r="E489" s="487"/>
      <c r="F489" s="487"/>
    </row>
    <row r="490" spans="2:6" ht="12.75">
      <c r="B490" s="487"/>
      <c r="C490" s="487"/>
      <c r="D490" s="487"/>
      <c r="E490" s="487"/>
      <c r="F490" s="487"/>
    </row>
    <row r="491" spans="2:6" ht="12.75">
      <c r="B491" s="487"/>
      <c r="C491" s="487"/>
      <c r="D491" s="487"/>
      <c r="E491" s="487"/>
      <c r="F491" s="487"/>
    </row>
    <row r="492" spans="2:6" ht="12.75">
      <c r="B492" s="487"/>
      <c r="C492" s="487"/>
      <c r="D492" s="487"/>
      <c r="E492" s="487"/>
      <c r="F492" s="487"/>
    </row>
    <row r="493" spans="2:6" ht="12.75">
      <c r="B493" s="487"/>
      <c r="C493" s="487"/>
      <c r="D493" s="487"/>
      <c r="E493" s="487"/>
      <c r="F493" s="487"/>
    </row>
    <row r="494" spans="2:6" ht="12.75">
      <c r="B494" s="487"/>
      <c r="C494" s="487"/>
      <c r="D494" s="487"/>
      <c r="E494" s="487"/>
      <c r="F494" s="487"/>
    </row>
    <row r="495" spans="2:6" ht="12.75">
      <c r="B495" s="487"/>
      <c r="C495" s="487"/>
      <c r="D495" s="487"/>
      <c r="E495" s="487"/>
      <c r="F495" s="487"/>
    </row>
    <row r="496" spans="2:6" ht="12.75">
      <c r="B496" s="487"/>
      <c r="C496" s="487"/>
      <c r="D496" s="487"/>
      <c r="E496" s="487"/>
      <c r="F496" s="487"/>
    </row>
    <row r="497" spans="2:6" ht="12.75">
      <c r="B497" s="487"/>
      <c r="C497" s="487"/>
      <c r="D497" s="487"/>
      <c r="E497" s="487"/>
      <c r="F497" s="487"/>
    </row>
    <row r="498" spans="2:6" ht="12.75">
      <c r="B498" s="487"/>
      <c r="C498" s="487"/>
      <c r="D498" s="487"/>
      <c r="E498" s="487"/>
      <c r="F498" s="487"/>
    </row>
    <row r="499" spans="2:6" ht="12.75">
      <c r="B499" s="487"/>
      <c r="C499" s="487"/>
      <c r="D499" s="487"/>
      <c r="E499" s="487"/>
      <c r="F499" s="487"/>
    </row>
    <row r="500" spans="2:6" ht="12.75">
      <c r="B500" s="487"/>
      <c r="C500" s="487"/>
      <c r="D500" s="487"/>
      <c r="E500" s="487"/>
      <c r="F500" s="487"/>
    </row>
    <row r="501" spans="2:6" ht="12.75">
      <c r="B501" s="487"/>
      <c r="C501" s="487"/>
      <c r="D501" s="487"/>
      <c r="E501" s="487"/>
      <c r="F501" s="487"/>
    </row>
    <row r="502" spans="2:6" ht="12.75">
      <c r="B502" s="487"/>
      <c r="C502" s="487"/>
      <c r="D502" s="487"/>
      <c r="E502" s="487"/>
      <c r="F502" s="487"/>
    </row>
    <row r="503" spans="2:6" ht="12.75">
      <c r="B503" s="487"/>
      <c r="C503" s="487"/>
      <c r="D503" s="487"/>
      <c r="E503" s="487"/>
      <c r="F503" s="487"/>
    </row>
    <row r="504" spans="2:6" ht="12.75">
      <c r="B504" s="487"/>
      <c r="C504" s="487"/>
      <c r="D504" s="487"/>
      <c r="E504" s="487"/>
      <c r="F504" s="487"/>
    </row>
    <row r="505" spans="2:6" ht="12.75">
      <c r="B505" s="487"/>
      <c r="C505" s="487"/>
      <c r="D505" s="487"/>
      <c r="E505" s="487"/>
      <c r="F505" s="487"/>
    </row>
    <row r="506" spans="2:6" ht="12.75">
      <c r="B506" s="487"/>
      <c r="C506" s="487"/>
      <c r="D506" s="487"/>
      <c r="E506" s="487"/>
      <c r="F506" s="487"/>
    </row>
    <row r="507" spans="2:6" ht="12.75">
      <c r="B507" s="487"/>
      <c r="C507" s="487"/>
      <c r="D507" s="487"/>
      <c r="E507" s="487"/>
      <c r="F507" s="487"/>
    </row>
    <row r="508" spans="2:6" ht="12.75">
      <c r="B508" s="487"/>
      <c r="C508" s="487"/>
      <c r="D508" s="487"/>
      <c r="E508" s="487"/>
      <c r="F508" s="487"/>
    </row>
    <row r="509" spans="2:6" ht="12.75">
      <c r="B509" s="487"/>
      <c r="C509" s="487"/>
      <c r="D509" s="487"/>
      <c r="E509" s="487"/>
      <c r="F509" s="487"/>
    </row>
    <row r="510" spans="2:6" ht="12.75">
      <c r="B510" s="487"/>
      <c r="C510" s="487"/>
      <c r="D510" s="487"/>
      <c r="E510" s="487"/>
      <c r="F510" s="487"/>
    </row>
    <row r="511" spans="2:6" ht="12.75">
      <c r="B511" s="487"/>
      <c r="C511" s="487"/>
      <c r="D511" s="487"/>
      <c r="E511" s="487"/>
      <c r="F511" s="487"/>
    </row>
    <row r="512" spans="2:6" ht="12.75">
      <c r="B512" s="487"/>
      <c r="C512" s="487"/>
      <c r="D512" s="487"/>
      <c r="E512" s="487"/>
      <c r="F512" s="487"/>
    </row>
    <row r="513" spans="2:6" ht="12.75">
      <c r="B513" s="487"/>
      <c r="C513" s="487"/>
      <c r="D513" s="487"/>
      <c r="E513" s="487"/>
      <c r="F513" s="487"/>
    </row>
    <row r="514" spans="2:6" ht="12.75">
      <c r="B514" s="487"/>
      <c r="C514" s="487"/>
      <c r="D514" s="487"/>
      <c r="E514" s="487"/>
      <c r="F514" s="487"/>
    </row>
    <row r="515" spans="2:6" ht="12.75">
      <c r="B515" s="487"/>
      <c r="C515" s="487"/>
      <c r="D515" s="487"/>
      <c r="E515" s="487"/>
      <c r="F515" s="487"/>
    </row>
    <row r="516" spans="2:6" ht="12.75">
      <c r="B516" s="487"/>
      <c r="C516" s="487"/>
      <c r="D516" s="487"/>
      <c r="E516" s="487"/>
      <c r="F516" s="487"/>
    </row>
    <row r="517" spans="2:6" ht="12.75">
      <c r="B517" s="487"/>
      <c r="C517" s="487"/>
      <c r="D517" s="487"/>
      <c r="E517" s="487"/>
      <c r="F517" s="487"/>
    </row>
    <row r="518" spans="2:6" ht="12.75">
      <c r="B518" s="487"/>
      <c r="C518" s="487"/>
      <c r="D518" s="487"/>
      <c r="E518" s="487"/>
      <c r="F518" s="487"/>
    </row>
    <row r="519" spans="2:6" ht="12.75">
      <c r="B519" s="487"/>
      <c r="C519" s="487"/>
      <c r="D519" s="487"/>
      <c r="E519" s="487"/>
      <c r="F519" s="487"/>
    </row>
    <row r="520" spans="2:6" ht="12.75">
      <c r="B520" s="487"/>
      <c r="C520" s="487"/>
      <c r="D520" s="487"/>
      <c r="E520" s="487"/>
      <c r="F520" s="487"/>
    </row>
    <row r="521" spans="2:6" ht="12.75">
      <c r="B521" s="487"/>
      <c r="C521" s="487"/>
      <c r="D521" s="487"/>
      <c r="E521" s="487"/>
      <c r="F521" s="487"/>
    </row>
    <row r="522" spans="2:6" ht="12.75">
      <c r="B522" s="487"/>
      <c r="C522" s="487"/>
      <c r="D522" s="487"/>
      <c r="E522" s="487"/>
      <c r="F522" s="487"/>
    </row>
    <row r="523" spans="2:6" ht="12.75">
      <c r="B523" s="487"/>
      <c r="C523" s="487"/>
      <c r="D523" s="487"/>
      <c r="E523" s="487"/>
      <c r="F523" s="487"/>
    </row>
    <row r="524" spans="2:6" ht="12.75">
      <c r="B524" s="487"/>
      <c r="C524" s="487"/>
      <c r="D524" s="487"/>
      <c r="E524" s="487"/>
      <c r="F524" s="487"/>
    </row>
    <row r="525" spans="2:6" ht="12.75">
      <c r="B525" s="487"/>
      <c r="C525" s="487"/>
      <c r="D525" s="487"/>
      <c r="E525" s="487"/>
      <c r="F525" s="487"/>
    </row>
    <row r="526" spans="2:6" ht="12.75">
      <c r="B526" s="487"/>
      <c r="C526" s="487"/>
      <c r="D526" s="487"/>
      <c r="E526" s="487"/>
      <c r="F526" s="487"/>
    </row>
    <row r="527" spans="2:6" ht="12.75">
      <c r="B527" s="487"/>
      <c r="C527" s="487"/>
      <c r="D527" s="487"/>
      <c r="E527" s="487"/>
      <c r="F527" s="487"/>
    </row>
    <row r="528" spans="2:6" ht="12.75">
      <c r="B528" s="487"/>
      <c r="C528" s="487"/>
      <c r="D528" s="487"/>
      <c r="E528" s="487"/>
      <c r="F528" s="487"/>
    </row>
    <row r="529" spans="2:6" ht="12.75">
      <c r="B529" s="487"/>
      <c r="C529" s="487"/>
      <c r="D529" s="487"/>
      <c r="E529" s="487"/>
      <c r="F529" s="487"/>
    </row>
    <row r="530" spans="2:6" ht="12.75">
      <c r="B530" s="487"/>
      <c r="C530" s="487"/>
      <c r="D530" s="487"/>
      <c r="E530" s="487"/>
      <c r="F530" s="487"/>
    </row>
    <row r="531" spans="2:6" ht="12.75">
      <c r="B531" s="487"/>
      <c r="C531" s="487"/>
      <c r="D531" s="487"/>
      <c r="E531" s="487"/>
      <c r="F531" s="487"/>
    </row>
    <row r="532" spans="2:6" ht="12.75">
      <c r="B532" s="487"/>
      <c r="C532" s="487"/>
      <c r="D532" s="487"/>
      <c r="E532" s="487"/>
      <c r="F532" s="487"/>
    </row>
    <row r="533" spans="2:6" ht="12.75">
      <c r="B533" s="487"/>
      <c r="C533" s="487"/>
      <c r="D533" s="487"/>
      <c r="E533" s="487"/>
      <c r="F533" s="487"/>
    </row>
  </sheetData>
  <sheetProtection/>
  <printOptions horizontalCentered="1"/>
  <pageMargins left="0" right="0" top="1.1811023622047245" bottom="0" header="0" footer="0"/>
  <pageSetup fitToHeight="1" fitToWidth="1" horizontalDpi="600" verticalDpi="600" orientation="landscape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8"/>
  <sheetViews>
    <sheetView tabSelected="1" zoomScale="75" zoomScaleNormal="75" zoomScalePageLayoutView="0" workbookViewId="0" topLeftCell="D1">
      <selection activeCell="M10" sqref="M10"/>
    </sheetView>
  </sheetViews>
  <sheetFormatPr defaultColWidth="9.140625" defaultRowHeight="12.75"/>
  <cols>
    <col min="1" max="1" width="15.8515625" style="354" customWidth="1"/>
    <col min="2" max="3" width="10.57421875" style="354" customWidth="1"/>
    <col min="4" max="4" width="9.8515625" style="354" customWidth="1"/>
    <col min="5" max="5" width="9.28125" style="354" customWidth="1"/>
    <col min="6" max="6" width="69.140625" style="354" customWidth="1"/>
    <col min="7" max="7" width="22.28125" style="354" customWidth="1"/>
    <col min="8" max="8" width="21.00390625" style="354" customWidth="1"/>
    <col min="9" max="9" width="19.00390625" style="354" customWidth="1"/>
    <col min="10" max="10" width="21.140625" style="354" customWidth="1"/>
    <col min="11" max="11" width="14.00390625" style="354" customWidth="1"/>
    <col min="12" max="12" width="15.140625" style="354" customWidth="1"/>
    <col min="13" max="16384" width="9.140625" style="354" customWidth="1"/>
  </cols>
  <sheetData>
    <row r="1" spans="7:11" ht="15">
      <c r="G1" s="355"/>
      <c r="H1" s="355"/>
      <c r="I1" s="355"/>
      <c r="K1" s="355"/>
    </row>
    <row r="3" spans="1:11" ht="23.25">
      <c r="A3" s="356" t="s">
        <v>512</v>
      </c>
      <c r="B3" s="357"/>
      <c r="C3" s="357"/>
      <c r="D3" s="357"/>
      <c r="E3" s="357"/>
      <c r="F3" s="357"/>
      <c r="G3" s="357"/>
      <c r="H3" s="357"/>
      <c r="I3" s="357"/>
      <c r="J3" s="358"/>
      <c r="K3" s="358"/>
    </row>
    <row r="4" spans="1:10" ht="24.75" customHeight="1">
      <c r="A4" s="356" t="s">
        <v>293</v>
      </c>
      <c r="B4" s="356"/>
      <c r="C4" s="356"/>
      <c r="D4" s="356"/>
      <c r="E4" s="359"/>
      <c r="F4" s="359"/>
      <c r="G4" s="358"/>
      <c r="H4" s="358"/>
      <c r="I4" s="358"/>
      <c r="J4" s="358"/>
    </row>
    <row r="5" spans="2:12" ht="15.75" thickBot="1">
      <c r="B5" s="360"/>
      <c r="C5" s="360"/>
      <c r="G5" s="361"/>
      <c r="H5" s="361"/>
      <c r="I5" s="361"/>
      <c r="J5" s="355"/>
      <c r="K5" s="362"/>
      <c r="L5" s="362" t="s">
        <v>239</v>
      </c>
    </row>
    <row r="6" spans="1:12" ht="24" customHeight="1">
      <c r="A6" s="363" t="s">
        <v>294</v>
      </c>
      <c r="B6" s="364" t="s">
        <v>295</v>
      </c>
      <c r="C6" s="365"/>
      <c r="D6" s="365"/>
      <c r="E6" s="366"/>
      <c r="F6" s="367" t="s">
        <v>296</v>
      </c>
      <c r="G6" s="367" t="s">
        <v>277</v>
      </c>
      <c r="H6" s="367" t="s">
        <v>297</v>
      </c>
      <c r="I6" s="367" t="s">
        <v>280</v>
      </c>
      <c r="J6" s="367" t="s">
        <v>280</v>
      </c>
      <c r="K6" s="367" t="s">
        <v>298</v>
      </c>
      <c r="L6" s="367" t="s">
        <v>298</v>
      </c>
    </row>
    <row r="7" spans="1:12" ht="17.25" customHeight="1">
      <c r="A7" s="368" t="s">
        <v>299</v>
      </c>
      <c r="B7" s="369" t="s">
        <v>300</v>
      </c>
      <c r="C7" s="370" t="s">
        <v>301</v>
      </c>
      <c r="D7" s="371" t="s">
        <v>302</v>
      </c>
      <c r="E7" s="372" t="s">
        <v>303</v>
      </c>
      <c r="F7" s="373"/>
      <c r="G7" s="374" t="s">
        <v>282</v>
      </c>
      <c r="H7" s="374" t="s">
        <v>304</v>
      </c>
      <c r="I7" s="374" t="s">
        <v>305</v>
      </c>
      <c r="J7" s="374" t="s">
        <v>306</v>
      </c>
      <c r="K7" s="374" t="s">
        <v>307</v>
      </c>
      <c r="L7" s="374" t="s">
        <v>307</v>
      </c>
    </row>
    <row r="8" spans="1:12" ht="15">
      <c r="A8" s="375" t="s">
        <v>308</v>
      </c>
      <c r="B8" s="376" t="s">
        <v>309</v>
      </c>
      <c r="C8" s="370"/>
      <c r="D8" s="370"/>
      <c r="E8" s="377" t="s">
        <v>310</v>
      </c>
      <c r="F8" s="378"/>
      <c r="G8" s="374" t="s">
        <v>289</v>
      </c>
      <c r="H8" s="374" t="s">
        <v>311</v>
      </c>
      <c r="I8" s="379" t="s">
        <v>312</v>
      </c>
      <c r="J8" s="379" t="s">
        <v>313</v>
      </c>
      <c r="K8" s="380" t="s">
        <v>314</v>
      </c>
      <c r="L8" s="380" t="s">
        <v>315</v>
      </c>
    </row>
    <row r="9" spans="1:12" ht="15.75" thickBot="1">
      <c r="A9" s="375" t="s">
        <v>316</v>
      </c>
      <c r="B9" s="381"/>
      <c r="C9" s="382"/>
      <c r="D9" s="382"/>
      <c r="E9" s="383"/>
      <c r="F9" s="384"/>
      <c r="G9" s="379"/>
      <c r="H9" s="385"/>
      <c r="I9" s="386"/>
      <c r="J9" s="387" t="s">
        <v>312</v>
      </c>
      <c r="K9" s="388"/>
      <c r="L9" s="388"/>
    </row>
    <row r="10" spans="1:12" ht="15" thickBot="1">
      <c r="A10" s="389" t="s">
        <v>0</v>
      </c>
      <c r="B10" s="390" t="s">
        <v>317</v>
      </c>
      <c r="C10" s="391" t="s">
        <v>318</v>
      </c>
      <c r="D10" s="391" t="s">
        <v>319</v>
      </c>
      <c r="E10" s="392" t="s">
        <v>320</v>
      </c>
      <c r="F10" s="392" t="s">
        <v>321</v>
      </c>
      <c r="G10" s="392">
        <v>1</v>
      </c>
      <c r="H10" s="392">
        <v>2</v>
      </c>
      <c r="I10" s="392">
        <v>3</v>
      </c>
      <c r="J10" s="392">
        <v>4</v>
      </c>
      <c r="K10" s="392">
        <v>5</v>
      </c>
      <c r="L10" s="392">
        <v>6</v>
      </c>
    </row>
    <row r="11" spans="1:12" ht="24.75" customHeight="1">
      <c r="A11" s="393" t="s">
        <v>322</v>
      </c>
      <c r="B11" s="394" t="s">
        <v>323</v>
      </c>
      <c r="C11" s="395"/>
      <c r="D11" s="396"/>
      <c r="E11" s="397"/>
      <c r="F11" s="398" t="s">
        <v>258</v>
      </c>
      <c r="G11" s="399">
        <f>SUM(G12+G20+G21+G78)</f>
        <v>49389467</v>
      </c>
      <c r="H11" s="399">
        <f>SUM(H12+H20+H21+H78)</f>
        <v>41296096</v>
      </c>
      <c r="I11" s="513">
        <f>SUM(I12+I20+I21+I78)</f>
        <v>3547477</v>
      </c>
      <c r="J11" s="399">
        <f>SUM(J12+J20+J21+J78)</f>
        <v>36245434</v>
      </c>
      <c r="K11" s="400">
        <f aca="true" t="shared" si="0" ref="K11:L17">SUM($J11/G11)*100</f>
        <v>73.38697135565363</v>
      </c>
      <c r="L11" s="400">
        <f t="shared" si="0"/>
        <v>87.76963807910559</v>
      </c>
    </row>
    <row r="12" spans="1:12" ht="18.75" customHeight="1">
      <c r="A12" s="401" t="s">
        <v>322</v>
      </c>
      <c r="B12" s="402"/>
      <c r="C12" s="403" t="s">
        <v>324</v>
      </c>
      <c r="D12" s="403"/>
      <c r="E12" s="404"/>
      <c r="F12" s="405" t="s">
        <v>325</v>
      </c>
      <c r="G12" s="406">
        <f>SUM(G13+G14+G16+G17+G18+G19)</f>
        <v>18614905</v>
      </c>
      <c r="H12" s="406">
        <f>SUM(H13+H14+H16+H17+H18+H19)</f>
        <v>15571087</v>
      </c>
      <c r="I12" s="406">
        <f>SUM(I13+I14+I16+I17+I18+I19)</f>
        <v>1310991</v>
      </c>
      <c r="J12" s="406">
        <f>SUM(J13+J14+J16+J17+J18+J19)</f>
        <v>12911318</v>
      </c>
      <c r="K12" s="407">
        <f t="shared" si="0"/>
        <v>69.36010686060445</v>
      </c>
      <c r="L12" s="407">
        <f t="shared" si="0"/>
        <v>82.91853998375322</v>
      </c>
    </row>
    <row r="13" spans="1:12" ht="18.75" customHeight="1">
      <c r="A13" s="408" t="s">
        <v>322</v>
      </c>
      <c r="B13" s="402"/>
      <c r="C13" s="403"/>
      <c r="D13" s="409" t="s">
        <v>326</v>
      </c>
      <c r="E13" s="410"/>
      <c r="F13" s="411" t="s">
        <v>327</v>
      </c>
      <c r="G13" s="412">
        <v>14466583</v>
      </c>
      <c r="H13" s="412">
        <v>12091618</v>
      </c>
      <c r="I13" s="412">
        <v>1175087</v>
      </c>
      <c r="J13" s="412">
        <v>11495921</v>
      </c>
      <c r="K13" s="413">
        <f t="shared" si="0"/>
        <v>79.46535128578739</v>
      </c>
      <c r="L13" s="413">
        <f t="shared" si="0"/>
        <v>95.07347155690826</v>
      </c>
    </row>
    <row r="14" spans="1:12" ht="18.75" customHeight="1">
      <c r="A14" s="408" t="s">
        <v>322</v>
      </c>
      <c r="B14" s="402"/>
      <c r="C14" s="403"/>
      <c r="D14" s="409" t="s">
        <v>328</v>
      </c>
      <c r="E14" s="410"/>
      <c r="F14" s="411" t="s">
        <v>329</v>
      </c>
      <c r="G14" s="412">
        <f>SUM(G15:G15)</f>
        <v>10536</v>
      </c>
      <c r="H14" s="412">
        <f>SUM(H15:H15)</f>
        <v>8780</v>
      </c>
      <c r="I14" s="412">
        <f>SUM(I15:I15)</f>
        <v>7545</v>
      </c>
      <c r="J14" s="412">
        <f>SUM(J15:J15)</f>
        <v>80746</v>
      </c>
      <c r="K14" s="413">
        <f t="shared" si="0"/>
        <v>766.3819286256644</v>
      </c>
      <c r="L14" s="413">
        <f t="shared" si="0"/>
        <v>919.6583143507972</v>
      </c>
    </row>
    <row r="15" spans="1:12" ht="18.75" customHeight="1">
      <c r="A15" s="414" t="s">
        <v>322</v>
      </c>
      <c r="B15" s="415"/>
      <c r="C15" s="416"/>
      <c r="D15" s="417"/>
      <c r="E15" s="418" t="s">
        <v>330</v>
      </c>
      <c r="F15" s="419" t="s">
        <v>331</v>
      </c>
      <c r="G15" s="420">
        <v>10536</v>
      </c>
      <c r="H15" s="420">
        <v>8780</v>
      </c>
      <c r="I15" s="420">
        <v>7545</v>
      </c>
      <c r="J15" s="420">
        <v>80746</v>
      </c>
      <c r="K15" s="421">
        <f t="shared" si="0"/>
        <v>766.3819286256644</v>
      </c>
      <c r="L15" s="421">
        <f t="shared" si="0"/>
        <v>919.6583143507972</v>
      </c>
    </row>
    <row r="16" spans="1:12" ht="18.75" customHeight="1">
      <c r="A16" s="408" t="s">
        <v>322</v>
      </c>
      <c r="B16" s="402"/>
      <c r="C16" s="403"/>
      <c r="D16" s="409" t="s">
        <v>332</v>
      </c>
      <c r="E16" s="410"/>
      <c r="F16" s="411" t="s">
        <v>333</v>
      </c>
      <c r="G16" s="412">
        <v>3360</v>
      </c>
      <c r="H16" s="412">
        <v>2800</v>
      </c>
      <c r="I16" s="412">
        <v>249</v>
      </c>
      <c r="J16" s="412">
        <v>2352</v>
      </c>
      <c r="K16" s="413">
        <f t="shared" si="0"/>
        <v>70</v>
      </c>
      <c r="L16" s="413">
        <f t="shared" si="0"/>
        <v>84</v>
      </c>
    </row>
    <row r="17" spans="1:12" ht="18.75" customHeight="1">
      <c r="A17" s="408" t="s">
        <v>322</v>
      </c>
      <c r="B17" s="402"/>
      <c r="C17" s="403"/>
      <c r="D17" s="409" t="s">
        <v>334</v>
      </c>
      <c r="E17" s="410"/>
      <c r="F17" s="411" t="s">
        <v>335</v>
      </c>
      <c r="G17" s="412">
        <v>4134426</v>
      </c>
      <c r="H17" s="412">
        <v>3467889</v>
      </c>
      <c r="I17" s="412">
        <v>128110</v>
      </c>
      <c r="J17" s="412">
        <v>1332299</v>
      </c>
      <c r="K17" s="413">
        <f t="shared" si="0"/>
        <v>32.22452161436678</v>
      </c>
      <c r="L17" s="413">
        <f t="shared" si="0"/>
        <v>38.41815582909372</v>
      </c>
    </row>
    <row r="18" spans="1:12" ht="18.75" customHeight="1" hidden="1">
      <c r="A18" s="408"/>
      <c r="B18" s="402"/>
      <c r="C18" s="403"/>
      <c r="D18" s="409" t="s">
        <v>336</v>
      </c>
      <c r="E18" s="410"/>
      <c r="F18" s="411" t="s">
        <v>337</v>
      </c>
      <c r="G18" s="412">
        <v>0</v>
      </c>
      <c r="H18" s="412">
        <v>0</v>
      </c>
      <c r="I18" s="412">
        <v>0</v>
      </c>
      <c r="J18" s="412">
        <v>0</v>
      </c>
      <c r="K18" s="413">
        <v>0</v>
      </c>
      <c r="L18" s="413">
        <v>0</v>
      </c>
    </row>
    <row r="19" spans="1:12" ht="18.75" customHeight="1" hidden="1">
      <c r="A19" s="408"/>
      <c r="B19" s="402"/>
      <c r="C19" s="403"/>
      <c r="D19" s="409" t="s">
        <v>338</v>
      </c>
      <c r="E19" s="410"/>
      <c r="F19" s="411" t="s">
        <v>339</v>
      </c>
      <c r="G19" s="412">
        <v>0</v>
      </c>
      <c r="H19" s="412">
        <v>0</v>
      </c>
      <c r="I19" s="412">
        <v>0</v>
      </c>
      <c r="J19" s="412">
        <v>0</v>
      </c>
      <c r="K19" s="413">
        <v>0</v>
      </c>
      <c r="L19" s="413">
        <v>0</v>
      </c>
    </row>
    <row r="20" spans="1:12" ht="18.75" customHeight="1">
      <c r="A20" s="401" t="s">
        <v>322</v>
      </c>
      <c r="B20" s="422"/>
      <c r="C20" s="423" t="s">
        <v>340</v>
      </c>
      <c r="D20" s="423"/>
      <c r="E20" s="424"/>
      <c r="F20" s="425" t="s">
        <v>341</v>
      </c>
      <c r="G20" s="426">
        <v>7127108</v>
      </c>
      <c r="H20" s="427">
        <v>6007368</v>
      </c>
      <c r="I20" s="427">
        <v>510874</v>
      </c>
      <c r="J20" s="427">
        <v>5004950</v>
      </c>
      <c r="K20" s="407">
        <f aca="true" t="shared" si="1" ref="K20:L55">SUM($J20/G20)*100</f>
        <v>70.22413579252623</v>
      </c>
      <c r="L20" s="407">
        <f t="shared" si="1"/>
        <v>83.31352432546166</v>
      </c>
    </row>
    <row r="21" spans="1:12" ht="18.75" customHeight="1">
      <c r="A21" s="401" t="s">
        <v>322</v>
      </c>
      <c r="B21" s="422"/>
      <c r="C21" s="435" t="s">
        <v>364</v>
      </c>
      <c r="D21" s="423"/>
      <c r="E21" s="436"/>
      <c r="F21" s="425" t="s">
        <v>365</v>
      </c>
      <c r="G21" s="437">
        <f>SUM(G22+G26+G31+G41+G53+G47+G57)</f>
        <v>23115972</v>
      </c>
      <c r="H21" s="437">
        <f>SUM(H22+H26+H31+H41+H53+H47+H57)</f>
        <v>19206283</v>
      </c>
      <c r="I21" s="514">
        <f>SUM(I22+I26+I31+I41+I53+I47+I57)</f>
        <v>1717681</v>
      </c>
      <c r="J21" s="437">
        <f>SUM(J22+J26+J31+J41+J53+J47+J57)</f>
        <v>18004498</v>
      </c>
      <c r="K21" s="407">
        <f t="shared" si="1"/>
        <v>77.88769600516908</v>
      </c>
      <c r="L21" s="407">
        <f t="shared" si="1"/>
        <v>93.74275074463914</v>
      </c>
    </row>
    <row r="22" spans="1:12" ht="18.75" customHeight="1">
      <c r="A22" s="408" t="s">
        <v>322</v>
      </c>
      <c r="B22" s="438"/>
      <c r="C22" s="439"/>
      <c r="D22" s="409" t="s">
        <v>366</v>
      </c>
      <c r="E22" s="440"/>
      <c r="F22" s="411" t="s">
        <v>367</v>
      </c>
      <c r="G22" s="441">
        <f>SUM(G23:G25)</f>
        <v>65700</v>
      </c>
      <c r="H22" s="441">
        <f>SUM(H23:H25)</f>
        <v>53840</v>
      </c>
      <c r="I22" s="441">
        <f>SUM(I23:I25)</f>
        <v>7621</v>
      </c>
      <c r="J22" s="441">
        <f>SUM(J23:J25)</f>
        <v>69149</v>
      </c>
      <c r="K22" s="413">
        <f t="shared" si="1"/>
        <v>105.2496194824962</v>
      </c>
      <c r="L22" s="413">
        <f t="shared" si="1"/>
        <v>128.434249628529</v>
      </c>
    </row>
    <row r="23" spans="1:12" ht="18.75" customHeight="1">
      <c r="A23" s="414" t="s">
        <v>322</v>
      </c>
      <c r="B23" s="438"/>
      <c r="C23" s="442"/>
      <c r="D23" s="443"/>
      <c r="E23" s="444">
        <v>631001</v>
      </c>
      <c r="F23" s="445" t="s">
        <v>368</v>
      </c>
      <c r="G23" s="446">
        <v>35000</v>
      </c>
      <c r="H23" s="446">
        <v>28260</v>
      </c>
      <c r="I23" s="446">
        <v>7515</v>
      </c>
      <c r="J23" s="446">
        <v>48487</v>
      </c>
      <c r="K23" s="421">
        <f t="shared" si="1"/>
        <v>138.53428571428572</v>
      </c>
      <c r="L23" s="421">
        <f t="shared" si="1"/>
        <v>171.57466383581033</v>
      </c>
    </row>
    <row r="24" spans="1:12" ht="18.75" customHeight="1">
      <c r="A24" s="414" t="s">
        <v>322</v>
      </c>
      <c r="B24" s="438"/>
      <c r="C24" s="442"/>
      <c r="D24" s="443"/>
      <c r="E24" s="444">
        <v>631002</v>
      </c>
      <c r="F24" s="445" t="s">
        <v>369</v>
      </c>
      <c r="G24" s="446">
        <v>30000</v>
      </c>
      <c r="H24" s="446">
        <v>25000</v>
      </c>
      <c r="I24" s="446">
        <v>106</v>
      </c>
      <c r="J24" s="446">
        <v>20662</v>
      </c>
      <c r="K24" s="421">
        <f t="shared" si="1"/>
        <v>68.87333333333333</v>
      </c>
      <c r="L24" s="421">
        <f t="shared" si="1"/>
        <v>82.648</v>
      </c>
    </row>
    <row r="25" spans="1:12" ht="18.75" customHeight="1">
      <c r="A25" s="414" t="s">
        <v>322</v>
      </c>
      <c r="B25" s="438"/>
      <c r="C25" s="442"/>
      <c r="D25" s="443"/>
      <c r="E25" s="444">
        <v>631004</v>
      </c>
      <c r="F25" s="445" t="s">
        <v>370</v>
      </c>
      <c r="G25" s="446">
        <v>700</v>
      </c>
      <c r="H25" s="446">
        <v>580</v>
      </c>
      <c r="I25" s="446">
        <v>0</v>
      </c>
      <c r="J25" s="446">
        <v>0</v>
      </c>
      <c r="K25" s="421">
        <f t="shared" si="1"/>
        <v>0</v>
      </c>
      <c r="L25" s="421">
        <f t="shared" si="1"/>
        <v>0</v>
      </c>
    </row>
    <row r="26" spans="1:12" ht="18.75" customHeight="1">
      <c r="A26" s="408" t="s">
        <v>322</v>
      </c>
      <c r="B26" s="438"/>
      <c r="C26" s="439"/>
      <c r="D26" s="409" t="s">
        <v>371</v>
      </c>
      <c r="E26" s="440"/>
      <c r="F26" s="411" t="s">
        <v>372</v>
      </c>
      <c r="G26" s="441">
        <f>SUM(G27:G30)</f>
        <v>9172163</v>
      </c>
      <c r="H26" s="441">
        <f>SUM(H27:H30)</f>
        <v>7238985</v>
      </c>
      <c r="I26" s="441">
        <f>SUM(I27:I30)</f>
        <v>625820</v>
      </c>
      <c r="J26" s="441">
        <f>SUM(J27:J30)</f>
        <v>6534898</v>
      </c>
      <c r="K26" s="413">
        <f t="shared" si="1"/>
        <v>71.24707661649711</v>
      </c>
      <c r="L26" s="413">
        <f t="shared" si="1"/>
        <v>90.27367787058544</v>
      </c>
    </row>
    <row r="27" spans="1:12" ht="18.75" customHeight="1">
      <c r="A27" s="414" t="s">
        <v>322</v>
      </c>
      <c r="B27" s="438"/>
      <c r="C27" s="439"/>
      <c r="D27" s="447"/>
      <c r="E27" s="448">
        <v>632001</v>
      </c>
      <c r="F27" s="449" t="s">
        <v>373</v>
      </c>
      <c r="G27" s="446">
        <v>551075</v>
      </c>
      <c r="H27" s="446">
        <v>458377</v>
      </c>
      <c r="I27" s="446">
        <v>30609</v>
      </c>
      <c r="J27" s="446">
        <v>443803</v>
      </c>
      <c r="K27" s="421">
        <f t="shared" si="1"/>
        <v>80.53404708977907</v>
      </c>
      <c r="L27" s="421">
        <f t="shared" si="1"/>
        <v>96.82052109944435</v>
      </c>
    </row>
    <row r="28" spans="1:12" ht="18.75" customHeight="1">
      <c r="A28" s="414" t="s">
        <v>322</v>
      </c>
      <c r="B28" s="438"/>
      <c r="C28" s="439"/>
      <c r="D28" s="447"/>
      <c r="E28" s="448">
        <v>632002</v>
      </c>
      <c r="F28" s="449" t="s">
        <v>374</v>
      </c>
      <c r="G28" s="446">
        <v>60030</v>
      </c>
      <c r="H28" s="446">
        <v>49148</v>
      </c>
      <c r="I28" s="446">
        <v>6504</v>
      </c>
      <c r="J28" s="446">
        <v>49031</v>
      </c>
      <c r="K28" s="421">
        <f t="shared" si="1"/>
        <v>81.67749458604031</v>
      </c>
      <c r="L28" s="421">
        <f t="shared" si="1"/>
        <v>99.76194351753887</v>
      </c>
    </row>
    <row r="29" spans="1:12" ht="18.75" customHeight="1">
      <c r="A29" s="414" t="s">
        <v>322</v>
      </c>
      <c r="B29" s="438"/>
      <c r="C29" s="439"/>
      <c r="D29" s="447"/>
      <c r="E29" s="448">
        <v>632003</v>
      </c>
      <c r="F29" s="450" t="s">
        <v>375</v>
      </c>
      <c r="G29" s="446">
        <v>6641058</v>
      </c>
      <c r="H29" s="446">
        <v>5134260</v>
      </c>
      <c r="I29" s="446">
        <v>442183</v>
      </c>
      <c r="J29" s="446">
        <v>4710572</v>
      </c>
      <c r="K29" s="421">
        <f t="shared" si="1"/>
        <v>70.93104743250247</v>
      </c>
      <c r="L29" s="421">
        <f t="shared" si="1"/>
        <v>91.74782734025936</v>
      </c>
    </row>
    <row r="30" spans="1:12" ht="18.75" customHeight="1">
      <c r="A30" s="414" t="s">
        <v>322</v>
      </c>
      <c r="B30" s="438"/>
      <c r="C30" s="439"/>
      <c r="D30" s="447"/>
      <c r="E30" s="448">
        <v>632004</v>
      </c>
      <c r="F30" s="450" t="s">
        <v>376</v>
      </c>
      <c r="G30" s="446">
        <v>1920000</v>
      </c>
      <c r="H30" s="446">
        <v>1597200</v>
      </c>
      <c r="I30" s="446">
        <v>146524</v>
      </c>
      <c r="J30" s="446">
        <v>1331492</v>
      </c>
      <c r="K30" s="421">
        <f t="shared" si="1"/>
        <v>69.34854166666666</v>
      </c>
      <c r="L30" s="421">
        <f t="shared" si="1"/>
        <v>83.3641372401703</v>
      </c>
    </row>
    <row r="31" spans="1:12" ht="18.75" customHeight="1">
      <c r="A31" s="408" t="s">
        <v>322</v>
      </c>
      <c r="B31" s="438"/>
      <c r="C31" s="439"/>
      <c r="D31" s="409" t="s">
        <v>377</v>
      </c>
      <c r="E31" s="440"/>
      <c r="F31" s="411" t="s">
        <v>378</v>
      </c>
      <c r="G31" s="441">
        <f>SUM(G32:G40)</f>
        <v>780633</v>
      </c>
      <c r="H31" s="441">
        <f>SUM(H32:H40)</f>
        <v>558024</v>
      </c>
      <c r="I31" s="441">
        <f>SUM(I32:I40)</f>
        <v>24209</v>
      </c>
      <c r="J31" s="441">
        <f>SUM(J32:J40)</f>
        <v>537776</v>
      </c>
      <c r="K31" s="413">
        <f t="shared" si="1"/>
        <v>68.88973435660547</v>
      </c>
      <c r="L31" s="413">
        <f t="shared" si="1"/>
        <v>96.37148223015497</v>
      </c>
    </row>
    <row r="32" spans="1:12" ht="18.75" customHeight="1">
      <c r="A32" s="414" t="s">
        <v>322</v>
      </c>
      <c r="B32" s="438"/>
      <c r="C32" s="439"/>
      <c r="D32" s="451"/>
      <c r="E32" s="452" t="s">
        <v>379</v>
      </c>
      <c r="F32" s="453" t="s">
        <v>380</v>
      </c>
      <c r="G32" s="454">
        <v>23300</v>
      </c>
      <c r="H32" s="454">
        <v>16640</v>
      </c>
      <c r="I32" s="454">
        <v>75</v>
      </c>
      <c r="J32" s="454">
        <v>79527</v>
      </c>
      <c r="K32" s="421">
        <f t="shared" si="1"/>
        <v>341.3175965665236</v>
      </c>
      <c r="L32" s="421">
        <f t="shared" si="1"/>
        <v>477.92668269230774</v>
      </c>
    </row>
    <row r="33" spans="1:12" ht="18.75" customHeight="1">
      <c r="A33" s="414" t="s">
        <v>322</v>
      </c>
      <c r="B33" s="438"/>
      <c r="C33" s="439"/>
      <c r="D33" s="451"/>
      <c r="E33" s="452" t="s">
        <v>381</v>
      </c>
      <c r="F33" s="453" t="s">
        <v>382</v>
      </c>
      <c r="G33" s="454">
        <v>170000</v>
      </c>
      <c r="H33" s="454">
        <v>115000</v>
      </c>
      <c r="I33" s="454">
        <v>0</v>
      </c>
      <c r="J33" s="454">
        <v>11595</v>
      </c>
      <c r="K33" s="421">
        <f t="shared" si="1"/>
        <v>6.820588235294117</v>
      </c>
      <c r="L33" s="421">
        <f t="shared" si="1"/>
        <v>10.082608695652175</v>
      </c>
    </row>
    <row r="34" spans="1:12" ht="18.75" customHeight="1">
      <c r="A34" s="414" t="s">
        <v>322</v>
      </c>
      <c r="B34" s="438"/>
      <c r="C34" s="439"/>
      <c r="D34" s="451"/>
      <c r="E34" s="452" t="s">
        <v>383</v>
      </c>
      <c r="F34" s="453" t="s">
        <v>384</v>
      </c>
      <c r="G34" s="454">
        <v>1000</v>
      </c>
      <c r="H34" s="454">
        <v>750</v>
      </c>
      <c r="I34" s="454">
        <v>0</v>
      </c>
      <c r="J34" s="454">
        <v>631</v>
      </c>
      <c r="K34" s="421">
        <f t="shared" si="1"/>
        <v>63.1</v>
      </c>
      <c r="L34" s="421">
        <f t="shared" si="1"/>
        <v>84.13333333333334</v>
      </c>
    </row>
    <row r="35" spans="1:12" ht="18.75" customHeight="1">
      <c r="A35" s="414" t="s">
        <v>322</v>
      </c>
      <c r="B35" s="438"/>
      <c r="C35" s="439"/>
      <c r="D35" s="451"/>
      <c r="E35" s="452" t="s">
        <v>385</v>
      </c>
      <c r="F35" s="453" t="s">
        <v>386</v>
      </c>
      <c r="G35" s="454">
        <v>17452</v>
      </c>
      <c r="H35" s="454">
        <v>12865</v>
      </c>
      <c r="I35" s="454">
        <v>1361</v>
      </c>
      <c r="J35" s="454">
        <v>62308</v>
      </c>
      <c r="K35" s="421">
        <f t="shared" si="1"/>
        <v>357.0249828099931</v>
      </c>
      <c r="L35" s="421">
        <f t="shared" si="1"/>
        <v>484.32180334240184</v>
      </c>
    </row>
    <row r="36" spans="1:12" ht="18.75" customHeight="1">
      <c r="A36" s="414" t="s">
        <v>322</v>
      </c>
      <c r="B36" s="438"/>
      <c r="C36" s="439"/>
      <c r="D36" s="451"/>
      <c r="E36" s="452" t="s">
        <v>387</v>
      </c>
      <c r="F36" s="453" t="s">
        <v>388</v>
      </c>
      <c r="G36" s="454">
        <v>491929</v>
      </c>
      <c r="H36" s="454">
        <v>364929</v>
      </c>
      <c r="I36" s="454">
        <v>20293</v>
      </c>
      <c r="J36" s="454">
        <v>359057</v>
      </c>
      <c r="K36" s="421">
        <f t="shared" si="1"/>
        <v>72.98959809240765</v>
      </c>
      <c r="L36" s="421">
        <f t="shared" si="1"/>
        <v>98.39091987756522</v>
      </c>
    </row>
    <row r="37" spans="1:12" ht="18.75" customHeight="1">
      <c r="A37" s="414" t="s">
        <v>322</v>
      </c>
      <c r="B37" s="438"/>
      <c r="C37" s="439"/>
      <c r="D37" s="451"/>
      <c r="E37" s="452" t="s">
        <v>389</v>
      </c>
      <c r="F37" s="453" t="s">
        <v>390</v>
      </c>
      <c r="G37" s="454">
        <v>15830</v>
      </c>
      <c r="H37" s="454">
        <v>8780</v>
      </c>
      <c r="I37" s="454">
        <v>142</v>
      </c>
      <c r="J37" s="454">
        <v>1451</v>
      </c>
      <c r="K37" s="421">
        <f t="shared" si="1"/>
        <v>9.166140240050536</v>
      </c>
      <c r="L37" s="421">
        <f t="shared" si="1"/>
        <v>16.52619589977221</v>
      </c>
    </row>
    <row r="38" spans="1:12" ht="18.75" customHeight="1">
      <c r="A38" s="414" t="s">
        <v>322</v>
      </c>
      <c r="B38" s="438"/>
      <c r="C38" s="439"/>
      <c r="D38" s="451"/>
      <c r="E38" s="452" t="s">
        <v>391</v>
      </c>
      <c r="F38" s="453" t="s">
        <v>392</v>
      </c>
      <c r="G38" s="454">
        <v>5622</v>
      </c>
      <c r="H38" s="454">
        <v>3050</v>
      </c>
      <c r="I38" s="454">
        <v>231</v>
      </c>
      <c r="J38" s="454">
        <v>4635</v>
      </c>
      <c r="K38" s="421">
        <f t="shared" si="1"/>
        <v>82.44397011739595</v>
      </c>
      <c r="L38" s="421">
        <f t="shared" si="1"/>
        <v>151.9672131147541</v>
      </c>
    </row>
    <row r="39" spans="1:12" ht="18.75" customHeight="1">
      <c r="A39" s="414" t="s">
        <v>322</v>
      </c>
      <c r="B39" s="438"/>
      <c r="C39" s="439"/>
      <c r="D39" s="451"/>
      <c r="E39" s="452" t="s">
        <v>393</v>
      </c>
      <c r="F39" s="453" t="s">
        <v>394</v>
      </c>
      <c r="G39" s="454">
        <v>35000</v>
      </c>
      <c r="H39" s="454">
        <v>22000</v>
      </c>
      <c r="I39" s="454">
        <v>0</v>
      </c>
      <c r="J39" s="454">
        <v>2917</v>
      </c>
      <c r="K39" s="421">
        <f t="shared" si="1"/>
        <v>8.334285714285715</v>
      </c>
      <c r="L39" s="421">
        <f t="shared" si="1"/>
        <v>13.25909090909091</v>
      </c>
    </row>
    <row r="40" spans="1:12" ht="18.75" customHeight="1">
      <c r="A40" s="414" t="s">
        <v>322</v>
      </c>
      <c r="B40" s="438"/>
      <c r="C40" s="439"/>
      <c r="D40" s="451"/>
      <c r="E40" s="452" t="s">
        <v>395</v>
      </c>
      <c r="F40" s="453" t="s">
        <v>396</v>
      </c>
      <c r="G40" s="454">
        <v>20500</v>
      </c>
      <c r="H40" s="454">
        <v>14010</v>
      </c>
      <c r="I40" s="454">
        <v>2107</v>
      </c>
      <c r="J40" s="454">
        <v>15655</v>
      </c>
      <c r="K40" s="421">
        <f t="shared" si="1"/>
        <v>76.3658536585366</v>
      </c>
      <c r="L40" s="421">
        <f t="shared" si="1"/>
        <v>111.74161313347608</v>
      </c>
    </row>
    <row r="41" spans="1:12" ht="18.75" customHeight="1">
      <c r="A41" s="408" t="s">
        <v>322</v>
      </c>
      <c r="B41" s="438"/>
      <c r="C41" s="439"/>
      <c r="D41" s="409" t="s">
        <v>397</v>
      </c>
      <c r="E41" s="440"/>
      <c r="F41" s="411" t="s">
        <v>398</v>
      </c>
      <c r="G41" s="441">
        <f>SUM(G42:G46)</f>
        <v>122934</v>
      </c>
      <c r="H41" s="441">
        <f>SUM(H42:H46)</f>
        <v>102819</v>
      </c>
      <c r="I41" s="441">
        <f>SUM(I42:I46)</f>
        <v>8242</v>
      </c>
      <c r="J41" s="441">
        <f>SUM(J42:J46)</f>
        <v>87354</v>
      </c>
      <c r="K41" s="413">
        <f t="shared" si="1"/>
        <v>71.05764068524574</v>
      </c>
      <c r="L41" s="413">
        <f t="shared" si="1"/>
        <v>84.95900563125493</v>
      </c>
    </row>
    <row r="42" spans="1:12" ht="18.75" customHeight="1">
      <c r="A42" s="414" t="s">
        <v>322</v>
      </c>
      <c r="B42" s="438"/>
      <c r="C42" s="439"/>
      <c r="D42" s="447"/>
      <c r="E42" s="448">
        <v>634001</v>
      </c>
      <c r="F42" s="455" t="s">
        <v>399</v>
      </c>
      <c r="G42" s="446">
        <v>68167</v>
      </c>
      <c r="H42" s="446">
        <v>55900</v>
      </c>
      <c r="I42" s="446">
        <v>6210</v>
      </c>
      <c r="J42" s="446">
        <v>54004</v>
      </c>
      <c r="K42" s="421">
        <f t="shared" si="1"/>
        <v>79.22308448369446</v>
      </c>
      <c r="L42" s="421">
        <f t="shared" si="1"/>
        <v>96.60822898032201</v>
      </c>
    </row>
    <row r="43" spans="1:12" ht="18.75" customHeight="1">
      <c r="A43" s="414" t="s">
        <v>322</v>
      </c>
      <c r="B43" s="438"/>
      <c r="C43" s="439"/>
      <c r="D43" s="447"/>
      <c r="E43" s="448">
        <v>634002</v>
      </c>
      <c r="F43" s="455" t="s">
        <v>400</v>
      </c>
      <c r="G43" s="446">
        <v>28911</v>
      </c>
      <c r="H43" s="446">
        <v>25763</v>
      </c>
      <c r="I43" s="446">
        <v>1414</v>
      </c>
      <c r="J43" s="446">
        <v>20208</v>
      </c>
      <c r="K43" s="421">
        <f t="shared" si="1"/>
        <v>69.89727093493826</v>
      </c>
      <c r="L43" s="421">
        <f t="shared" si="1"/>
        <v>78.43807010053176</v>
      </c>
    </row>
    <row r="44" spans="1:12" ht="18.75" customHeight="1">
      <c r="A44" s="414" t="s">
        <v>322</v>
      </c>
      <c r="B44" s="438"/>
      <c r="C44" s="439"/>
      <c r="D44" s="456"/>
      <c r="E44" s="457" t="s">
        <v>401</v>
      </c>
      <c r="F44" s="453" t="s">
        <v>402</v>
      </c>
      <c r="G44" s="446">
        <v>4156</v>
      </c>
      <c r="H44" s="446">
        <v>4156</v>
      </c>
      <c r="I44" s="446">
        <v>0</v>
      </c>
      <c r="J44" s="446">
        <v>3501</v>
      </c>
      <c r="K44" s="421">
        <f t="shared" si="1"/>
        <v>84.23965351299326</v>
      </c>
      <c r="L44" s="421">
        <f t="shared" si="1"/>
        <v>84.23965351299326</v>
      </c>
    </row>
    <row r="45" spans="1:12" ht="18.75" customHeight="1">
      <c r="A45" s="414" t="s">
        <v>322</v>
      </c>
      <c r="B45" s="438"/>
      <c r="C45" s="439"/>
      <c r="D45" s="456"/>
      <c r="E45" s="448">
        <v>634004</v>
      </c>
      <c r="F45" s="458" t="s">
        <v>403</v>
      </c>
      <c r="G45" s="446">
        <v>20000</v>
      </c>
      <c r="H45" s="446">
        <v>16000</v>
      </c>
      <c r="I45" s="446">
        <v>618</v>
      </c>
      <c r="J45" s="446">
        <v>8314</v>
      </c>
      <c r="K45" s="421">
        <f t="shared" si="1"/>
        <v>41.57</v>
      </c>
      <c r="L45" s="421">
        <f t="shared" si="1"/>
        <v>51.9625</v>
      </c>
    </row>
    <row r="46" spans="1:12" ht="18.75" customHeight="1">
      <c r="A46" s="414" t="s">
        <v>322</v>
      </c>
      <c r="B46" s="438"/>
      <c r="C46" s="439"/>
      <c r="D46" s="456"/>
      <c r="E46" s="448">
        <v>634005</v>
      </c>
      <c r="F46" s="458" t="s">
        <v>404</v>
      </c>
      <c r="G46" s="446">
        <v>1700</v>
      </c>
      <c r="H46" s="446">
        <v>1000</v>
      </c>
      <c r="I46" s="446">
        <v>0</v>
      </c>
      <c r="J46" s="446">
        <v>1327</v>
      </c>
      <c r="K46" s="421">
        <f t="shared" si="1"/>
        <v>78.05882352941177</v>
      </c>
      <c r="L46" s="421">
        <f t="shared" si="1"/>
        <v>132.7</v>
      </c>
    </row>
    <row r="47" spans="1:12" ht="18.75" customHeight="1">
      <c r="A47" s="408" t="s">
        <v>322</v>
      </c>
      <c r="B47" s="438"/>
      <c r="C47" s="439"/>
      <c r="D47" s="409" t="s">
        <v>405</v>
      </c>
      <c r="E47" s="459"/>
      <c r="F47" s="411" t="s">
        <v>406</v>
      </c>
      <c r="G47" s="441">
        <f>SUM(G48:G52)</f>
        <v>9603391</v>
      </c>
      <c r="H47" s="441">
        <f>SUM(H48:H52)</f>
        <v>8463004</v>
      </c>
      <c r="I47" s="441">
        <f>SUM(I48:I52)</f>
        <v>655049</v>
      </c>
      <c r="J47" s="441">
        <f>SUM(J48:J52)</f>
        <v>7551184</v>
      </c>
      <c r="K47" s="413">
        <f t="shared" si="1"/>
        <v>78.63039211878387</v>
      </c>
      <c r="L47" s="413">
        <f t="shared" si="1"/>
        <v>89.22581154398603</v>
      </c>
    </row>
    <row r="48" spans="1:12" ht="18.75" customHeight="1">
      <c r="A48" s="414" t="s">
        <v>322</v>
      </c>
      <c r="B48" s="438"/>
      <c r="C48" s="439"/>
      <c r="D48" s="447"/>
      <c r="E48" s="448">
        <v>635001</v>
      </c>
      <c r="F48" s="458" t="s">
        <v>407</v>
      </c>
      <c r="G48" s="446">
        <v>16500</v>
      </c>
      <c r="H48" s="446">
        <v>13410</v>
      </c>
      <c r="I48" s="446">
        <v>1453</v>
      </c>
      <c r="J48" s="446">
        <v>13385</v>
      </c>
      <c r="K48" s="460">
        <f t="shared" si="1"/>
        <v>81.12121212121211</v>
      </c>
      <c r="L48" s="460">
        <f t="shared" si="1"/>
        <v>99.81357196122296</v>
      </c>
    </row>
    <row r="49" spans="1:12" ht="18.75" customHeight="1">
      <c r="A49" s="414" t="s">
        <v>322</v>
      </c>
      <c r="B49" s="438"/>
      <c r="C49" s="439"/>
      <c r="D49" s="447"/>
      <c r="E49" s="448">
        <v>635002</v>
      </c>
      <c r="F49" s="458" t="s">
        <v>408</v>
      </c>
      <c r="G49" s="446">
        <v>9399640</v>
      </c>
      <c r="H49" s="446">
        <v>8304574</v>
      </c>
      <c r="I49" s="446">
        <v>642015</v>
      </c>
      <c r="J49" s="446">
        <v>7457846</v>
      </c>
      <c r="K49" s="460">
        <f t="shared" si="1"/>
        <v>79.34182585716049</v>
      </c>
      <c r="L49" s="460">
        <f t="shared" si="1"/>
        <v>89.80407664499106</v>
      </c>
    </row>
    <row r="50" spans="1:12" ht="18.75" customHeight="1">
      <c r="A50" s="414" t="s">
        <v>322</v>
      </c>
      <c r="B50" s="438"/>
      <c r="C50" s="439"/>
      <c r="D50" s="447"/>
      <c r="E50" s="448">
        <v>635003</v>
      </c>
      <c r="F50" s="458" t="s">
        <v>409</v>
      </c>
      <c r="G50" s="446">
        <v>6100</v>
      </c>
      <c r="H50" s="446">
        <v>5070</v>
      </c>
      <c r="I50" s="446">
        <v>0</v>
      </c>
      <c r="J50" s="446">
        <v>1088</v>
      </c>
      <c r="K50" s="460">
        <f t="shared" si="1"/>
        <v>17.836065573770494</v>
      </c>
      <c r="L50" s="460">
        <f t="shared" si="1"/>
        <v>21.45956607495069</v>
      </c>
    </row>
    <row r="51" spans="1:12" ht="18.75" customHeight="1">
      <c r="A51" s="414" t="s">
        <v>322</v>
      </c>
      <c r="B51" s="438"/>
      <c r="C51" s="439"/>
      <c r="D51" s="447"/>
      <c r="E51" s="448">
        <v>635004</v>
      </c>
      <c r="F51" s="458" t="s">
        <v>410</v>
      </c>
      <c r="G51" s="446">
        <v>103690</v>
      </c>
      <c r="H51" s="446">
        <v>78860</v>
      </c>
      <c r="I51" s="446">
        <v>6350</v>
      </c>
      <c r="J51" s="446">
        <v>34165</v>
      </c>
      <c r="K51" s="460">
        <f t="shared" si="1"/>
        <v>32.94917542675282</v>
      </c>
      <c r="L51" s="460">
        <f t="shared" si="1"/>
        <v>43.323611463352776</v>
      </c>
    </row>
    <row r="52" spans="1:12" ht="18.75" customHeight="1">
      <c r="A52" s="414" t="s">
        <v>322</v>
      </c>
      <c r="B52" s="438"/>
      <c r="C52" s="439"/>
      <c r="D52" s="447"/>
      <c r="E52" s="448">
        <v>635006</v>
      </c>
      <c r="F52" s="455" t="s">
        <v>411</v>
      </c>
      <c r="G52" s="446">
        <v>77461</v>
      </c>
      <c r="H52" s="446">
        <v>61090</v>
      </c>
      <c r="I52" s="446">
        <v>5231</v>
      </c>
      <c r="J52" s="446">
        <v>44700</v>
      </c>
      <c r="K52" s="460">
        <f t="shared" si="1"/>
        <v>57.706458734072626</v>
      </c>
      <c r="L52" s="460">
        <f t="shared" si="1"/>
        <v>73.17073170731707</v>
      </c>
    </row>
    <row r="53" spans="1:12" ht="18.75" customHeight="1">
      <c r="A53" s="408" t="s">
        <v>322</v>
      </c>
      <c r="B53" s="438"/>
      <c r="C53" s="439"/>
      <c r="D53" s="409" t="s">
        <v>412</v>
      </c>
      <c r="E53" s="440"/>
      <c r="F53" s="411" t="s">
        <v>413</v>
      </c>
      <c r="G53" s="441">
        <f>SUM(G54:G56)</f>
        <v>543628</v>
      </c>
      <c r="H53" s="441">
        <f>SUM(H54:H56)</f>
        <v>451190</v>
      </c>
      <c r="I53" s="441">
        <f>SUM(I54:I56)</f>
        <v>52246</v>
      </c>
      <c r="J53" s="441">
        <f>SUM(J54:J56)</f>
        <v>458417</v>
      </c>
      <c r="K53" s="413">
        <f t="shared" si="1"/>
        <v>84.32549463971687</v>
      </c>
      <c r="L53" s="413">
        <f t="shared" si="1"/>
        <v>101.60176422349787</v>
      </c>
    </row>
    <row r="54" spans="1:12" ht="18.75" customHeight="1">
      <c r="A54" s="414" t="s">
        <v>322</v>
      </c>
      <c r="B54" s="438"/>
      <c r="C54" s="439"/>
      <c r="D54" s="461"/>
      <c r="E54" s="448">
        <v>636001</v>
      </c>
      <c r="F54" s="462" t="s">
        <v>414</v>
      </c>
      <c r="G54" s="446">
        <v>541000</v>
      </c>
      <c r="H54" s="446">
        <v>449000</v>
      </c>
      <c r="I54" s="446">
        <v>52143</v>
      </c>
      <c r="J54" s="446">
        <v>457280</v>
      </c>
      <c r="K54" s="421">
        <f t="shared" si="1"/>
        <v>84.52495378927911</v>
      </c>
      <c r="L54" s="421">
        <f t="shared" si="1"/>
        <v>101.84409799554565</v>
      </c>
    </row>
    <row r="55" spans="1:12" ht="18" customHeight="1">
      <c r="A55" s="414" t="s">
        <v>322</v>
      </c>
      <c r="B55" s="438"/>
      <c r="C55" s="439"/>
      <c r="D55" s="461"/>
      <c r="E55" s="448">
        <v>636002</v>
      </c>
      <c r="F55" s="462" t="s">
        <v>415</v>
      </c>
      <c r="G55" s="446">
        <v>2628</v>
      </c>
      <c r="H55" s="446">
        <v>2190</v>
      </c>
      <c r="I55" s="446">
        <v>103</v>
      </c>
      <c r="J55" s="446">
        <v>1137</v>
      </c>
      <c r="K55" s="421">
        <f t="shared" si="1"/>
        <v>43.2648401826484</v>
      </c>
      <c r="L55" s="421">
        <f t="shared" si="1"/>
        <v>51.917808219178085</v>
      </c>
    </row>
    <row r="56" spans="1:12" s="471" customFormat="1" ht="21" customHeight="1" hidden="1">
      <c r="A56" s="463" t="s">
        <v>322</v>
      </c>
      <c r="B56" s="464"/>
      <c r="C56" s="465"/>
      <c r="D56" s="466"/>
      <c r="E56" s="467">
        <v>636005</v>
      </c>
      <c r="F56" s="468" t="s">
        <v>416</v>
      </c>
      <c r="G56" s="469">
        <v>0</v>
      </c>
      <c r="H56" s="446">
        <v>0</v>
      </c>
      <c r="I56" s="446">
        <v>0</v>
      </c>
      <c r="J56" s="446">
        <v>0</v>
      </c>
      <c r="K56" s="470">
        <v>0</v>
      </c>
      <c r="L56" s="470">
        <v>0</v>
      </c>
    </row>
    <row r="57" spans="1:12" ht="18.75" customHeight="1">
      <c r="A57" s="408" t="s">
        <v>322</v>
      </c>
      <c r="B57" s="438"/>
      <c r="C57" s="439"/>
      <c r="D57" s="409" t="s">
        <v>417</v>
      </c>
      <c r="E57" s="440"/>
      <c r="F57" s="411" t="s">
        <v>418</v>
      </c>
      <c r="G57" s="441">
        <f>SUM(G58:G77)</f>
        <v>2827523</v>
      </c>
      <c r="H57" s="441">
        <f>SUM(H58:H77)</f>
        <v>2338421</v>
      </c>
      <c r="I57" s="441">
        <f>SUM(I58:I77)</f>
        <v>344494</v>
      </c>
      <c r="J57" s="441">
        <f>SUM(J58:J77)</f>
        <v>2765720</v>
      </c>
      <c r="K57" s="413">
        <f aca="true" t="shared" si="2" ref="K57:L72">SUM($J57/G57)*100</f>
        <v>97.81423528650342</v>
      </c>
      <c r="L57" s="413">
        <f t="shared" si="2"/>
        <v>118.27297137683932</v>
      </c>
    </row>
    <row r="58" spans="1:12" ht="18.75" customHeight="1">
      <c r="A58" s="414" t="s">
        <v>322</v>
      </c>
      <c r="B58" s="438"/>
      <c r="C58" s="439"/>
      <c r="D58" s="451"/>
      <c r="E58" s="452" t="s">
        <v>419</v>
      </c>
      <c r="F58" s="453" t="s">
        <v>420</v>
      </c>
      <c r="G58" s="446">
        <v>60100</v>
      </c>
      <c r="H58" s="446">
        <v>45100</v>
      </c>
      <c r="I58" s="446">
        <v>482</v>
      </c>
      <c r="J58" s="446">
        <v>28497</v>
      </c>
      <c r="K58" s="460">
        <f t="shared" si="2"/>
        <v>47.41597337770383</v>
      </c>
      <c r="L58" s="460">
        <f t="shared" si="2"/>
        <v>63.186252771618626</v>
      </c>
    </row>
    <row r="59" spans="1:12" ht="18.75" customHeight="1">
      <c r="A59" s="414" t="s">
        <v>322</v>
      </c>
      <c r="B59" s="438"/>
      <c r="C59" s="439"/>
      <c r="D59" s="451"/>
      <c r="E59" s="452" t="s">
        <v>421</v>
      </c>
      <c r="F59" s="453" t="s">
        <v>422</v>
      </c>
      <c r="G59" s="446">
        <v>4250</v>
      </c>
      <c r="H59" s="446">
        <v>3600</v>
      </c>
      <c r="I59" s="446">
        <v>29</v>
      </c>
      <c r="J59" s="446">
        <v>5248</v>
      </c>
      <c r="K59" s="460">
        <f t="shared" si="2"/>
        <v>123.48235294117646</v>
      </c>
      <c r="L59" s="460">
        <f t="shared" si="2"/>
        <v>145.77777777777777</v>
      </c>
    </row>
    <row r="60" spans="1:12" ht="18.75" customHeight="1">
      <c r="A60" s="414" t="s">
        <v>322</v>
      </c>
      <c r="B60" s="438"/>
      <c r="C60" s="439"/>
      <c r="D60" s="451"/>
      <c r="E60" s="452" t="s">
        <v>423</v>
      </c>
      <c r="F60" s="453" t="s">
        <v>424</v>
      </c>
      <c r="G60" s="446">
        <v>486203</v>
      </c>
      <c r="H60" s="446">
        <v>384979</v>
      </c>
      <c r="I60" s="446">
        <v>38125</v>
      </c>
      <c r="J60" s="446">
        <v>323116</v>
      </c>
      <c r="K60" s="460">
        <f t="shared" si="2"/>
        <v>66.4570148682752</v>
      </c>
      <c r="L60" s="460">
        <f t="shared" si="2"/>
        <v>83.93081181051434</v>
      </c>
    </row>
    <row r="61" spans="1:12" ht="18.75" customHeight="1">
      <c r="A61" s="414" t="s">
        <v>322</v>
      </c>
      <c r="B61" s="438"/>
      <c r="C61" s="439"/>
      <c r="D61" s="451"/>
      <c r="E61" s="452" t="s">
        <v>425</v>
      </c>
      <c r="F61" s="453" t="s">
        <v>426</v>
      </c>
      <c r="G61" s="446">
        <v>285037</v>
      </c>
      <c r="H61" s="446">
        <v>229160</v>
      </c>
      <c r="I61" s="446">
        <v>24441</v>
      </c>
      <c r="J61" s="446">
        <v>229221</v>
      </c>
      <c r="K61" s="460">
        <f t="shared" si="2"/>
        <v>80.41798082354221</v>
      </c>
      <c r="L61" s="460">
        <f t="shared" si="2"/>
        <v>100.0266189561878</v>
      </c>
    </row>
    <row r="62" spans="1:12" ht="18.75" customHeight="1">
      <c r="A62" s="414" t="s">
        <v>322</v>
      </c>
      <c r="B62" s="438"/>
      <c r="C62" s="439"/>
      <c r="D62" s="451"/>
      <c r="E62" s="452" t="s">
        <v>427</v>
      </c>
      <c r="F62" s="453" t="s">
        <v>367</v>
      </c>
      <c r="G62" s="446">
        <v>300</v>
      </c>
      <c r="H62" s="446">
        <v>240</v>
      </c>
      <c r="I62" s="446">
        <v>0</v>
      </c>
      <c r="J62" s="446">
        <v>25</v>
      </c>
      <c r="K62" s="460">
        <f t="shared" si="2"/>
        <v>8.333333333333332</v>
      </c>
      <c r="L62" s="460">
        <f t="shared" si="2"/>
        <v>10.416666666666668</v>
      </c>
    </row>
    <row r="63" spans="1:12" s="477" customFormat="1" ht="18" customHeight="1" hidden="1">
      <c r="A63" s="472" t="s">
        <v>322</v>
      </c>
      <c r="B63" s="473"/>
      <c r="C63" s="439"/>
      <c r="D63" s="474"/>
      <c r="E63" s="475" t="s">
        <v>428</v>
      </c>
      <c r="F63" s="476" t="s">
        <v>429</v>
      </c>
      <c r="G63" s="446">
        <v>0</v>
      </c>
      <c r="H63" s="446"/>
      <c r="I63" s="446"/>
      <c r="J63" s="446"/>
      <c r="K63" s="460" t="e">
        <f t="shared" si="2"/>
        <v>#DIV/0!</v>
      </c>
      <c r="L63" s="460" t="e">
        <f t="shared" si="2"/>
        <v>#DIV/0!</v>
      </c>
    </row>
    <row r="64" spans="1:12" ht="18.75" customHeight="1">
      <c r="A64" s="414" t="s">
        <v>322</v>
      </c>
      <c r="B64" s="438"/>
      <c r="C64" s="439"/>
      <c r="D64" s="451"/>
      <c r="E64" s="452" t="s">
        <v>430</v>
      </c>
      <c r="F64" s="453" t="s">
        <v>431</v>
      </c>
      <c r="G64" s="446">
        <v>1719</v>
      </c>
      <c r="H64" s="446">
        <v>1376</v>
      </c>
      <c r="I64" s="446">
        <v>3840</v>
      </c>
      <c r="J64" s="446">
        <v>18204</v>
      </c>
      <c r="K64" s="460">
        <f t="shared" si="2"/>
        <v>1058.9877835951133</v>
      </c>
      <c r="L64" s="460">
        <f t="shared" si="2"/>
        <v>1322.9651162790697</v>
      </c>
    </row>
    <row r="65" spans="1:12" ht="18.75" customHeight="1">
      <c r="A65" s="414" t="s">
        <v>322</v>
      </c>
      <c r="B65" s="438"/>
      <c r="C65" s="439"/>
      <c r="D65" s="451"/>
      <c r="E65" s="452" t="s">
        <v>432</v>
      </c>
      <c r="F65" s="453" t="s">
        <v>433</v>
      </c>
      <c r="G65" s="446">
        <v>1008220</v>
      </c>
      <c r="H65" s="446">
        <v>845120</v>
      </c>
      <c r="I65" s="446">
        <v>115509</v>
      </c>
      <c r="J65" s="446">
        <v>915656</v>
      </c>
      <c r="K65" s="460">
        <f t="shared" si="2"/>
        <v>90.81906726706472</v>
      </c>
      <c r="L65" s="460">
        <f t="shared" si="2"/>
        <v>108.34627035213936</v>
      </c>
    </row>
    <row r="66" spans="1:12" ht="18.75" customHeight="1">
      <c r="A66" s="414" t="s">
        <v>322</v>
      </c>
      <c r="B66" s="438"/>
      <c r="C66" s="439"/>
      <c r="D66" s="451"/>
      <c r="E66" s="452" t="s">
        <v>434</v>
      </c>
      <c r="F66" s="453" t="s">
        <v>435</v>
      </c>
      <c r="G66" s="446">
        <v>470000</v>
      </c>
      <c r="H66" s="446">
        <v>394000</v>
      </c>
      <c r="I66" s="446">
        <v>30322</v>
      </c>
      <c r="J66" s="446">
        <v>308465</v>
      </c>
      <c r="K66" s="460">
        <f t="shared" si="2"/>
        <v>65.63085106382978</v>
      </c>
      <c r="L66" s="460">
        <f t="shared" si="2"/>
        <v>78.29060913705584</v>
      </c>
    </row>
    <row r="67" spans="1:12" ht="18.75" customHeight="1">
      <c r="A67" s="414" t="s">
        <v>322</v>
      </c>
      <c r="B67" s="438"/>
      <c r="C67" s="439"/>
      <c r="D67" s="451"/>
      <c r="E67" s="452" t="s">
        <v>436</v>
      </c>
      <c r="F67" s="453" t="s">
        <v>437</v>
      </c>
      <c r="G67" s="446">
        <v>58000</v>
      </c>
      <c r="H67" s="446">
        <v>58000</v>
      </c>
      <c r="I67" s="446">
        <v>0</v>
      </c>
      <c r="J67" s="446">
        <v>12631</v>
      </c>
      <c r="K67" s="460">
        <f t="shared" si="2"/>
        <v>21.77758620689655</v>
      </c>
      <c r="L67" s="460">
        <f t="shared" si="2"/>
        <v>21.77758620689655</v>
      </c>
    </row>
    <row r="68" spans="1:12" ht="18.75" customHeight="1">
      <c r="A68" s="414" t="s">
        <v>322</v>
      </c>
      <c r="B68" s="438"/>
      <c r="C68" s="439"/>
      <c r="D68" s="451"/>
      <c r="E68" s="452" t="s">
        <v>438</v>
      </c>
      <c r="F68" s="453" t="s">
        <v>439</v>
      </c>
      <c r="G68" s="446">
        <v>190698</v>
      </c>
      <c r="H68" s="478">
        <v>158000</v>
      </c>
      <c r="I68" s="478">
        <v>16611</v>
      </c>
      <c r="J68" s="478">
        <v>156123</v>
      </c>
      <c r="K68" s="460">
        <f t="shared" si="2"/>
        <v>81.86923827203222</v>
      </c>
      <c r="L68" s="460">
        <f t="shared" si="2"/>
        <v>98.8120253164557</v>
      </c>
    </row>
    <row r="69" spans="1:12" s="471" customFormat="1" ht="18.75" customHeight="1" hidden="1">
      <c r="A69" s="463" t="s">
        <v>322</v>
      </c>
      <c r="B69" s="464"/>
      <c r="C69" s="465"/>
      <c r="D69" s="515"/>
      <c r="E69" s="516" t="s">
        <v>513</v>
      </c>
      <c r="F69" s="517" t="s">
        <v>514</v>
      </c>
      <c r="G69" s="469">
        <v>0</v>
      </c>
      <c r="H69" s="469">
        <v>0</v>
      </c>
      <c r="I69" s="469"/>
      <c r="J69" s="469"/>
      <c r="K69" s="460" t="e">
        <f t="shared" si="2"/>
        <v>#DIV/0!</v>
      </c>
      <c r="L69" s="460" t="e">
        <f t="shared" si="2"/>
        <v>#DIV/0!</v>
      </c>
    </row>
    <row r="70" spans="1:12" ht="18.75" customHeight="1">
      <c r="A70" s="414" t="s">
        <v>322</v>
      </c>
      <c r="B70" s="438"/>
      <c r="C70" s="439"/>
      <c r="D70" s="451"/>
      <c r="E70" s="452" t="s">
        <v>440</v>
      </c>
      <c r="F70" s="453" t="s">
        <v>441</v>
      </c>
      <c r="G70" s="446">
        <v>2700</v>
      </c>
      <c r="H70" s="446">
        <v>2250</v>
      </c>
      <c r="I70" s="446">
        <v>58</v>
      </c>
      <c r="J70" s="446">
        <v>2648</v>
      </c>
      <c r="K70" s="460">
        <f t="shared" si="2"/>
        <v>98.07407407407408</v>
      </c>
      <c r="L70" s="460">
        <f t="shared" si="2"/>
        <v>117.68888888888888</v>
      </c>
    </row>
    <row r="71" spans="1:12" ht="18.75" customHeight="1">
      <c r="A71" s="414" t="s">
        <v>322</v>
      </c>
      <c r="B71" s="438"/>
      <c r="C71" s="439"/>
      <c r="D71" s="451"/>
      <c r="E71" s="452" t="s">
        <v>442</v>
      </c>
      <c r="F71" s="453" t="s">
        <v>443</v>
      </c>
      <c r="G71" s="446">
        <v>82800</v>
      </c>
      <c r="H71" s="446">
        <v>62850</v>
      </c>
      <c r="I71" s="446">
        <v>325</v>
      </c>
      <c r="J71" s="446">
        <v>60181</v>
      </c>
      <c r="K71" s="460">
        <f t="shared" si="2"/>
        <v>72.68236714975845</v>
      </c>
      <c r="L71" s="460">
        <f t="shared" si="2"/>
        <v>95.75338106603023</v>
      </c>
    </row>
    <row r="72" spans="1:12" ht="18.75" customHeight="1">
      <c r="A72" s="414" t="s">
        <v>322</v>
      </c>
      <c r="B72" s="438"/>
      <c r="C72" s="439"/>
      <c r="D72" s="451"/>
      <c r="E72" s="452" t="s">
        <v>444</v>
      </c>
      <c r="F72" s="453" t="s">
        <v>445</v>
      </c>
      <c r="G72" s="446">
        <v>95000</v>
      </c>
      <c r="H72" s="446">
        <v>79200</v>
      </c>
      <c r="I72" s="446">
        <v>3489</v>
      </c>
      <c r="J72" s="446">
        <v>43907</v>
      </c>
      <c r="K72" s="460">
        <f t="shared" si="2"/>
        <v>46.217894736842105</v>
      </c>
      <c r="L72" s="460">
        <f t="shared" si="2"/>
        <v>55.43813131313131</v>
      </c>
    </row>
    <row r="73" spans="1:12" ht="18.75" customHeight="1">
      <c r="A73" s="414" t="s">
        <v>446</v>
      </c>
      <c r="B73" s="438"/>
      <c r="C73" s="439"/>
      <c r="D73" s="451"/>
      <c r="E73" s="452" t="s">
        <v>447</v>
      </c>
      <c r="F73" s="453" t="s">
        <v>448</v>
      </c>
      <c r="G73" s="446">
        <v>0</v>
      </c>
      <c r="H73" s="446">
        <v>0</v>
      </c>
      <c r="I73" s="446">
        <v>0</v>
      </c>
      <c r="J73" s="446">
        <v>0</v>
      </c>
      <c r="K73" s="460">
        <v>0</v>
      </c>
      <c r="L73" s="460">
        <v>0</v>
      </c>
    </row>
    <row r="74" spans="1:12" ht="20.25" customHeight="1">
      <c r="A74" s="414" t="s">
        <v>322</v>
      </c>
      <c r="B74" s="438"/>
      <c r="C74" s="439"/>
      <c r="D74" s="451"/>
      <c r="E74" s="452" t="s">
        <v>449</v>
      </c>
      <c r="F74" s="453" t="s">
        <v>450</v>
      </c>
      <c r="G74" s="446">
        <v>50000</v>
      </c>
      <c r="H74" s="446">
        <v>50000</v>
      </c>
      <c r="I74" s="446">
        <v>-40</v>
      </c>
      <c r="J74" s="446">
        <v>32919</v>
      </c>
      <c r="K74" s="460">
        <f>SUM($J74/G74)*100</f>
        <v>65.838</v>
      </c>
      <c r="L74" s="460">
        <f>SUM($J74/H74)*100</f>
        <v>65.838</v>
      </c>
    </row>
    <row r="75" spans="1:12" s="471" customFormat="1" ht="18.75" customHeight="1" hidden="1">
      <c r="A75" s="463" t="s">
        <v>322</v>
      </c>
      <c r="B75" s="464"/>
      <c r="C75" s="465"/>
      <c r="D75" s="515"/>
      <c r="E75" s="516" t="s">
        <v>515</v>
      </c>
      <c r="F75" s="517" t="s">
        <v>516</v>
      </c>
      <c r="G75" s="469">
        <v>0</v>
      </c>
      <c r="H75" s="469">
        <v>0</v>
      </c>
      <c r="I75" s="469"/>
      <c r="J75" s="469"/>
      <c r="K75" s="460" t="e">
        <f>SUM($J75/G75)*100</f>
        <v>#DIV/0!</v>
      </c>
      <c r="L75" s="460" t="e">
        <f>SUM($J75/H75)*100</f>
        <v>#DIV/0!</v>
      </c>
    </row>
    <row r="76" spans="1:12" ht="18.75" customHeight="1">
      <c r="A76" s="414" t="s">
        <v>322</v>
      </c>
      <c r="B76" s="438"/>
      <c r="C76" s="439"/>
      <c r="D76" s="451"/>
      <c r="E76" s="452" t="s">
        <v>451</v>
      </c>
      <c r="F76" s="453" t="s">
        <v>452</v>
      </c>
      <c r="G76" s="446">
        <v>0</v>
      </c>
      <c r="H76" s="446">
        <v>0</v>
      </c>
      <c r="I76" s="446">
        <v>111303</v>
      </c>
      <c r="J76" s="446">
        <v>589886</v>
      </c>
      <c r="K76" s="460">
        <v>0</v>
      </c>
      <c r="L76" s="460">
        <v>0</v>
      </c>
    </row>
    <row r="77" spans="1:12" ht="18.75" customHeight="1">
      <c r="A77" s="414" t="s">
        <v>322</v>
      </c>
      <c r="B77" s="438"/>
      <c r="C77" s="439"/>
      <c r="D77" s="451"/>
      <c r="E77" s="452" t="s">
        <v>453</v>
      </c>
      <c r="F77" s="453" t="s">
        <v>454</v>
      </c>
      <c r="G77" s="446">
        <v>32496</v>
      </c>
      <c r="H77" s="446">
        <v>24546</v>
      </c>
      <c r="I77" s="446">
        <v>0</v>
      </c>
      <c r="J77" s="446">
        <v>38993</v>
      </c>
      <c r="K77" s="460">
        <f aca="true" t="shared" si="3" ref="K77:L86">SUM($J77/G77)*100</f>
        <v>119.99322993599213</v>
      </c>
      <c r="L77" s="460">
        <f t="shared" si="3"/>
        <v>158.85684021836553</v>
      </c>
    </row>
    <row r="78" spans="1:12" ht="18.75" customHeight="1">
      <c r="A78" s="401" t="s">
        <v>322</v>
      </c>
      <c r="B78" s="422"/>
      <c r="C78" s="435" t="s">
        <v>455</v>
      </c>
      <c r="D78" s="423"/>
      <c r="E78" s="436"/>
      <c r="F78" s="425" t="s">
        <v>456</v>
      </c>
      <c r="G78" s="479">
        <f>SUM(G79+G85)</f>
        <v>531482</v>
      </c>
      <c r="H78" s="479">
        <f>SUM(H79+H85)</f>
        <v>511358</v>
      </c>
      <c r="I78" s="479">
        <f>SUM(I79+I85)</f>
        <v>7931</v>
      </c>
      <c r="J78" s="479">
        <f>SUM(J79+J85)</f>
        <v>324668</v>
      </c>
      <c r="K78" s="407">
        <f t="shared" si="3"/>
        <v>61.087299287652264</v>
      </c>
      <c r="L78" s="407">
        <f t="shared" si="3"/>
        <v>63.49133092666976</v>
      </c>
    </row>
    <row r="79" spans="1:12" ht="18.75" customHeight="1">
      <c r="A79" s="408" t="s">
        <v>322</v>
      </c>
      <c r="B79" s="438"/>
      <c r="C79" s="439"/>
      <c r="D79" s="409" t="s">
        <v>457</v>
      </c>
      <c r="E79" s="440"/>
      <c r="F79" s="411" t="s">
        <v>458</v>
      </c>
      <c r="G79" s="441">
        <f>SUM(G80:G84)</f>
        <v>491162</v>
      </c>
      <c r="H79" s="441">
        <f>SUM(H80:H84)</f>
        <v>471038</v>
      </c>
      <c r="I79" s="441">
        <f>SUM(I80:I84)</f>
        <v>7931</v>
      </c>
      <c r="J79" s="441">
        <f>SUM(J80:J84)</f>
        <v>290011</v>
      </c>
      <c r="K79" s="413">
        <f t="shared" si="3"/>
        <v>59.04589524433893</v>
      </c>
      <c r="L79" s="413">
        <f t="shared" si="3"/>
        <v>61.56849341242108</v>
      </c>
    </row>
    <row r="80" spans="1:12" ht="18.75" customHeight="1">
      <c r="A80" s="414" t="s">
        <v>322</v>
      </c>
      <c r="B80" s="438"/>
      <c r="C80" s="439"/>
      <c r="D80" s="451"/>
      <c r="E80" s="452" t="s">
        <v>459</v>
      </c>
      <c r="F80" s="453" t="s">
        <v>460</v>
      </c>
      <c r="G80" s="446">
        <v>325018</v>
      </c>
      <c r="H80" s="478">
        <v>325018</v>
      </c>
      <c r="I80" s="478">
        <v>-3048</v>
      </c>
      <c r="J80" s="478">
        <v>164171</v>
      </c>
      <c r="K80" s="421">
        <f t="shared" si="3"/>
        <v>50.51135629411294</v>
      </c>
      <c r="L80" s="421">
        <f t="shared" si="3"/>
        <v>50.51135629411294</v>
      </c>
    </row>
    <row r="81" spans="1:12" ht="18.75" customHeight="1">
      <c r="A81" s="414" t="s">
        <v>322</v>
      </c>
      <c r="B81" s="438"/>
      <c r="C81" s="439"/>
      <c r="D81" s="451"/>
      <c r="E81" s="452" t="s">
        <v>461</v>
      </c>
      <c r="F81" s="453" t="s">
        <v>462</v>
      </c>
      <c r="G81" s="446">
        <v>57020</v>
      </c>
      <c r="H81" s="478">
        <v>57020</v>
      </c>
      <c r="I81" s="478">
        <v>0</v>
      </c>
      <c r="J81" s="478">
        <v>44202</v>
      </c>
      <c r="K81" s="421">
        <f t="shared" si="3"/>
        <v>77.52016836197825</v>
      </c>
      <c r="L81" s="421">
        <f t="shared" si="3"/>
        <v>77.52016836197825</v>
      </c>
    </row>
    <row r="82" spans="1:12" ht="18.75" customHeight="1">
      <c r="A82" s="414" t="s">
        <v>322</v>
      </c>
      <c r="B82" s="438"/>
      <c r="C82" s="439"/>
      <c r="D82" s="451"/>
      <c r="E82" s="452" t="s">
        <v>463</v>
      </c>
      <c r="F82" s="453" t="s">
        <v>464</v>
      </c>
      <c r="G82" s="446">
        <v>11000</v>
      </c>
      <c r="H82" s="478">
        <v>9000</v>
      </c>
      <c r="I82" s="478">
        <v>627</v>
      </c>
      <c r="J82" s="478">
        <v>6519</v>
      </c>
      <c r="K82" s="421">
        <f t="shared" si="3"/>
        <v>59.263636363636365</v>
      </c>
      <c r="L82" s="421">
        <f t="shared" si="3"/>
        <v>72.43333333333334</v>
      </c>
    </row>
    <row r="83" spans="1:12" ht="18.75" customHeight="1">
      <c r="A83" s="414" t="s">
        <v>322</v>
      </c>
      <c r="B83" s="438"/>
      <c r="C83" s="439"/>
      <c r="D83" s="451"/>
      <c r="E83" s="452" t="s">
        <v>465</v>
      </c>
      <c r="F83" s="453" t="s">
        <v>466</v>
      </c>
      <c r="G83" s="446">
        <v>98124</v>
      </c>
      <c r="H83" s="478">
        <v>80000</v>
      </c>
      <c r="I83" s="478">
        <v>10352</v>
      </c>
      <c r="J83" s="478">
        <v>75119</v>
      </c>
      <c r="K83" s="421">
        <f t="shared" si="3"/>
        <v>76.55517508458685</v>
      </c>
      <c r="L83" s="421">
        <f t="shared" si="3"/>
        <v>93.89874999999999</v>
      </c>
    </row>
    <row r="84" spans="1:12" ht="18.75" customHeight="1" hidden="1">
      <c r="A84" s="414" t="s">
        <v>322</v>
      </c>
      <c r="B84" s="438"/>
      <c r="C84" s="439"/>
      <c r="D84" s="451"/>
      <c r="E84" s="452" t="s">
        <v>467</v>
      </c>
      <c r="F84" s="453" t="s">
        <v>468</v>
      </c>
      <c r="G84" s="446">
        <v>0</v>
      </c>
      <c r="H84" s="446"/>
      <c r="I84" s="446">
        <v>0</v>
      </c>
      <c r="J84" s="446">
        <v>0</v>
      </c>
      <c r="K84" s="421" t="e">
        <f t="shared" si="3"/>
        <v>#DIV/0!</v>
      </c>
      <c r="L84" s="421" t="e">
        <f t="shared" si="3"/>
        <v>#DIV/0!</v>
      </c>
    </row>
    <row r="85" spans="1:12" ht="18.75" customHeight="1">
      <c r="A85" s="408" t="s">
        <v>322</v>
      </c>
      <c r="B85" s="438"/>
      <c r="C85" s="439"/>
      <c r="D85" s="409" t="s">
        <v>469</v>
      </c>
      <c r="E85" s="452"/>
      <c r="F85" s="411" t="s">
        <v>470</v>
      </c>
      <c r="G85" s="441">
        <f>SUM(G86)</f>
        <v>40320</v>
      </c>
      <c r="H85" s="441">
        <f>SUM(H86)</f>
        <v>40320</v>
      </c>
      <c r="I85" s="441">
        <f>SUM(I86)</f>
        <v>0</v>
      </c>
      <c r="J85" s="441">
        <f>SUM(J86)</f>
        <v>34657</v>
      </c>
      <c r="K85" s="413">
        <f t="shared" si="3"/>
        <v>85.95486111111111</v>
      </c>
      <c r="L85" s="413">
        <f t="shared" si="3"/>
        <v>85.95486111111111</v>
      </c>
    </row>
    <row r="86" spans="1:12" ht="18.75" customHeight="1">
      <c r="A86" s="414" t="s">
        <v>322</v>
      </c>
      <c r="B86" s="438"/>
      <c r="C86" s="439"/>
      <c r="D86" s="451"/>
      <c r="E86" s="452" t="s">
        <v>471</v>
      </c>
      <c r="F86" s="453" t="s">
        <v>472</v>
      </c>
      <c r="G86" s="446">
        <v>40320</v>
      </c>
      <c r="H86" s="446">
        <v>40320</v>
      </c>
      <c r="I86" s="446">
        <v>0</v>
      </c>
      <c r="J86" s="446">
        <v>34657</v>
      </c>
      <c r="K86" s="421">
        <f t="shared" si="3"/>
        <v>85.95486111111111</v>
      </c>
      <c r="L86" s="421">
        <f t="shared" si="3"/>
        <v>85.95486111111111</v>
      </c>
    </row>
    <row r="87" spans="1:12" ht="15" thickBot="1">
      <c r="A87" s="480"/>
      <c r="B87" s="481"/>
      <c r="C87" s="482"/>
      <c r="D87" s="482"/>
      <c r="E87" s="483"/>
      <c r="F87" s="484"/>
      <c r="G87" s="485"/>
      <c r="H87" s="485"/>
      <c r="I87" s="485"/>
      <c r="J87" s="485"/>
      <c r="K87" s="486"/>
      <c r="L87" s="486"/>
    </row>
    <row r="88" spans="2:6" ht="12.75">
      <c r="B88" s="487"/>
      <c r="C88" s="487"/>
      <c r="D88" s="487"/>
      <c r="E88" s="487"/>
      <c r="F88" s="487"/>
    </row>
    <row r="89" spans="2:6" ht="12.75">
      <c r="B89" s="487"/>
      <c r="C89" s="487"/>
      <c r="D89" s="487"/>
      <c r="E89" s="487"/>
      <c r="F89" s="487"/>
    </row>
    <row r="90" spans="2:6" ht="12.75">
      <c r="B90" s="487"/>
      <c r="C90" s="487"/>
      <c r="D90" s="487"/>
      <c r="E90" s="487"/>
      <c r="F90" s="487"/>
    </row>
    <row r="91" spans="2:6" ht="12.75">
      <c r="B91" s="487"/>
      <c r="C91" s="487"/>
      <c r="D91" s="487"/>
      <c r="E91" s="487"/>
      <c r="F91" s="487"/>
    </row>
    <row r="92" spans="2:6" ht="12.75">
      <c r="B92" s="487"/>
      <c r="C92" s="487"/>
      <c r="D92" s="487"/>
      <c r="E92" s="487"/>
      <c r="F92" s="487"/>
    </row>
    <row r="93" spans="2:6" ht="12.75">
      <c r="B93" s="487"/>
      <c r="C93" s="487"/>
      <c r="D93" s="487"/>
      <c r="E93" s="487"/>
      <c r="F93" s="487"/>
    </row>
    <row r="94" spans="2:6" ht="12.75">
      <c r="B94" s="487"/>
      <c r="C94" s="487"/>
      <c r="D94" s="487"/>
      <c r="E94" s="487"/>
      <c r="F94" s="487"/>
    </row>
    <row r="95" spans="2:6" ht="12.75">
      <c r="B95" s="487"/>
      <c r="C95" s="487"/>
      <c r="D95" s="487"/>
      <c r="E95" s="487"/>
      <c r="F95" s="487"/>
    </row>
    <row r="96" spans="2:6" ht="12.75">
      <c r="B96" s="487"/>
      <c r="C96" s="487"/>
      <c r="D96" s="487"/>
      <c r="E96" s="487"/>
      <c r="F96" s="487"/>
    </row>
    <row r="97" spans="2:6" ht="12.75">
      <c r="B97" s="487"/>
      <c r="C97" s="487"/>
      <c r="D97" s="487"/>
      <c r="E97" s="487"/>
      <c r="F97" s="487"/>
    </row>
    <row r="98" spans="2:6" ht="12.75">
      <c r="B98" s="487"/>
      <c r="C98" s="487"/>
      <c r="D98" s="487"/>
      <c r="E98" s="487"/>
      <c r="F98" s="487"/>
    </row>
    <row r="99" spans="2:6" ht="12.75">
      <c r="B99" s="487"/>
      <c r="C99" s="487"/>
      <c r="D99" s="487"/>
      <c r="E99" s="487"/>
      <c r="F99" s="487"/>
    </row>
    <row r="100" spans="2:6" ht="12.75">
      <c r="B100" s="487"/>
      <c r="C100" s="487"/>
      <c r="D100" s="487"/>
      <c r="E100" s="487"/>
      <c r="F100" s="487"/>
    </row>
    <row r="101" spans="2:6" ht="12.75">
      <c r="B101" s="487"/>
      <c r="C101" s="487"/>
      <c r="D101" s="487"/>
      <c r="E101" s="487"/>
      <c r="F101" s="487"/>
    </row>
    <row r="102" spans="2:6" ht="12.75">
      <c r="B102" s="487"/>
      <c r="C102" s="487"/>
      <c r="D102" s="487"/>
      <c r="E102" s="487"/>
      <c r="F102" s="487"/>
    </row>
    <row r="103" spans="2:6" ht="12.75">
      <c r="B103" s="487"/>
      <c r="C103" s="487"/>
      <c r="D103" s="487"/>
      <c r="E103" s="487"/>
      <c r="F103" s="487"/>
    </row>
    <row r="104" spans="2:6" ht="12.75">
      <c r="B104" s="487"/>
      <c r="C104" s="487"/>
      <c r="D104" s="487"/>
      <c r="E104" s="487"/>
      <c r="F104" s="487"/>
    </row>
    <row r="105" spans="2:6" ht="12.75">
      <c r="B105" s="487"/>
      <c r="C105" s="487"/>
      <c r="D105" s="487"/>
      <c r="E105" s="487"/>
      <c r="F105" s="487"/>
    </row>
    <row r="106" spans="2:6" ht="12.75">
      <c r="B106" s="487"/>
      <c r="C106" s="487"/>
      <c r="D106" s="487"/>
      <c r="E106" s="487"/>
      <c r="F106" s="487"/>
    </row>
    <row r="107" spans="2:6" ht="12.75">
      <c r="B107" s="487"/>
      <c r="C107" s="487"/>
      <c r="D107" s="487"/>
      <c r="E107" s="487"/>
      <c r="F107" s="487"/>
    </row>
    <row r="108" spans="2:6" ht="12.75">
      <c r="B108" s="487"/>
      <c r="C108" s="487"/>
      <c r="D108" s="487"/>
      <c r="E108" s="487"/>
      <c r="F108" s="487"/>
    </row>
    <row r="109" spans="2:6" ht="12.75">
      <c r="B109" s="487"/>
      <c r="C109" s="487"/>
      <c r="D109" s="487"/>
      <c r="E109" s="487"/>
      <c r="F109" s="487"/>
    </row>
    <row r="110" spans="2:6" ht="12.75">
      <c r="B110" s="487"/>
      <c r="C110" s="487"/>
      <c r="D110" s="487"/>
      <c r="E110" s="487"/>
      <c r="F110" s="487"/>
    </row>
    <row r="111" spans="2:6" ht="12.75">
      <c r="B111" s="487"/>
      <c r="C111" s="487"/>
      <c r="D111" s="487"/>
      <c r="E111" s="487"/>
      <c r="F111" s="487"/>
    </row>
    <row r="112" spans="2:6" ht="12.75">
      <c r="B112" s="487"/>
      <c r="C112" s="487"/>
      <c r="D112" s="487"/>
      <c r="E112" s="487"/>
      <c r="F112" s="487"/>
    </row>
    <row r="113" spans="2:6" ht="12.75">
      <c r="B113" s="487"/>
      <c r="C113" s="487"/>
      <c r="D113" s="487"/>
      <c r="E113" s="487"/>
      <c r="F113" s="487"/>
    </row>
    <row r="114" spans="2:6" ht="12.75">
      <c r="B114" s="487"/>
      <c r="C114" s="487"/>
      <c r="D114" s="487"/>
      <c r="E114" s="487"/>
      <c r="F114" s="487"/>
    </row>
    <row r="115" spans="2:6" ht="12.75">
      <c r="B115" s="487"/>
      <c r="C115" s="487"/>
      <c r="D115" s="487"/>
      <c r="E115" s="487"/>
      <c r="F115" s="487"/>
    </row>
    <row r="116" spans="2:6" ht="12.75">
      <c r="B116" s="487"/>
      <c r="C116" s="487"/>
      <c r="D116" s="487"/>
      <c r="E116" s="487"/>
      <c r="F116" s="487"/>
    </row>
    <row r="117" spans="2:6" ht="12.75">
      <c r="B117" s="487"/>
      <c r="C117" s="487"/>
      <c r="D117" s="487"/>
      <c r="E117" s="487"/>
      <c r="F117" s="487"/>
    </row>
    <row r="118" spans="2:6" ht="12.75">
      <c r="B118" s="487"/>
      <c r="C118" s="487"/>
      <c r="D118" s="487"/>
      <c r="E118" s="487"/>
      <c r="F118" s="487"/>
    </row>
    <row r="119" spans="2:6" ht="12.75">
      <c r="B119" s="487"/>
      <c r="C119" s="487"/>
      <c r="D119" s="487"/>
      <c r="E119" s="487"/>
      <c r="F119" s="487"/>
    </row>
    <row r="120" spans="2:6" ht="12.75">
      <c r="B120" s="487"/>
      <c r="C120" s="487"/>
      <c r="D120" s="487"/>
      <c r="E120" s="487"/>
      <c r="F120" s="487"/>
    </row>
    <row r="121" spans="2:6" ht="12.75">
      <c r="B121" s="487"/>
      <c r="C121" s="487"/>
      <c r="D121" s="487"/>
      <c r="E121" s="487"/>
      <c r="F121" s="487"/>
    </row>
    <row r="122" spans="2:6" ht="12.75">
      <c r="B122" s="487"/>
      <c r="C122" s="487"/>
      <c r="D122" s="487"/>
      <c r="E122" s="487"/>
      <c r="F122" s="487"/>
    </row>
    <row r="123" spans="2:6" ht="12.75">
      <c r="B123" s="487"/>
      <c r="C123" s="487"/>
      <c r="D123" s="487"/>
      <c r="E123" s="487"/>
      <c r="F123" s="487"/>
    </row>
    <row r="124" spans="2:6" ht="12.75">
      <c r="B124" s="487"/>
      <c r="C124" s="487"/>
      <c r="D124" s="487"/>
      <c r="E124" s="487"/>
      <c r="F124" s="487"/>
    </row>
    <row r="125" spans="2:6" ht="12.75">
      <c r="B125" s="487"/>
      <c r="C125" s="487"/>
      <c r="D125" s="487"/>
      <c r="E125" s="487"/>
      <c r="F125" s="487"/>
    </row>
    <row r="126" spans="2:6" ht="12.75">
      <c r="B126" s="487"/>
      <c r="C126" s="487"/>
      <c r="D126" s="487"/>
      <c r="E126" s="487"/>
      <c r="F126" s="487"/>
    </row>
    <row r="127" spans="2:6" ht="12.75">
      <c r="B127" s="487"/>
      <c r="C127" s="487"/>
      <c r="D127" s="487"/>
      <c r="E127" s="487"/>
      <c r="F127" s="487"/>
    </row>
    <row r="128" spans="2:6" ht="12.75">
      <c r="B128" s="487"/>
      <c r="C128" s="487"/>
      <c r="D128" s="487"/>
      <c r="E128" s="487"/>
      <c r="F128" s="487"/>
    </row>
    <row r="129" spans="2:6" ht="12.75">
      <c r="B129" s="487"/>
      <c r="C129" s="487"/>
      <c r="D129" s="487"/>
      <c r="E129" s="487"/>
      <c r="F129" s="487"/>
    </row>
    <row r="130" spans="2:6" ht="12.75">
      <c r="B130" s="487"/>
      <c r="C130" s="487"/>
      <c r="D130" s="487"/>
      <c r="E130" s="487"/>
      <c r="F130" s="487"/>
    </row>
    <row r="131" spans="2:6" ht="12.75">
      <c r="B131" s="487"/>
      <c r="C131" s="487"/>
      <c r="D131" s="487"/>
      <c r="E131" s="487"/>
      <c r="F131" s="487"/>
    </row>
    <row r="132" spans="2:6" ht="12.75">
      <c r="B132" s="487"/>
      <c r="C132" s="487"/>
      <c r="D132" s="487"/>
      <c r="E132" s="487"/>
      <c r="F132" s="487"/>
    </row>
    <row r="133" spans="2:6" ht="12.75">
      <c r="B133" s="487"/>
      <c r="C133" s="487"/>
      <c r="D133" s="487"/>
      <c r="E133" s="487"/>
      <c r="F133" s="487"/>
    </row>
    <row r="134" spans="2:6" ht="12.75">
      <c r="B134" s="487"/>
      <c r="C134" s="487"/>
      <c r="D134" s="487"/>
      <c r="E134" s="487"/>
      <c r="F134" s="487"/>
    </row>
    <row r="135" spans="2:6" ht="12.75">
      <c r="B135" s="487"/>
      <c r="C135" s="487"/>
      <c r="D135" s="487"/>
      <c r="E135" s="487"/>
      <c r="F135" s="487"/>
    </row>
    <row r="136" spans="2:6" ht="12.75">
      <c r="B136" s="487"/>
      <c r="C136" s="487"/>
      <c r="D136" s="487"/>
      <c r="E136" s="487"/>
      <c r="F136" s="487"/>
    </row>
    <row r="137" spans="2:6" ht="12.75">
      <c r="B137" s="487"/>
      <c r="C137" s="487"/>
      <c r="D137" s="487"/>
      <c r="E137" s="487"/>
      <c r="F137" s="487"/>
    </row>
    <row r="138" spans="2:6" ht="12.75">
      <c r="B138" s="487"/>
      <c r="C138" s="487"/>
      <c r="D138" s="487"/>
      <c r="E138" s="487"/>
      <c r="F138" s="487"/>
    </row>
    <row r="139" spans="2:6" ht="12.75">
      <c r="B139" s="487"/>
      <c r="C139" s="487"/>
      <c r="D139" s="487"/>
      <c r="E139" s="487"/>
      <c r="F139" s="487"/>
    </row>
    <row r="140" spans="2:6" ht="12.75">
      <c r="B140" s="487"/>
      <c r="C140" s="487"/>
      <c r="D140" s="487"/>
      <c r="E140" s="487"/>
      <c r="F140" s="487"/>
    </row>
    <row r="141" spans="2:6" ht="12.75">
      <c r="B141" s="487"/>
      <c r="C141" s="487"/>
      <c r="D141" s="487"/>
      <c r="E141" s="487"/>
      <c r="F141" s="487"/>
    </row>
    <row r="142" spans="2:6" ht="12.75">
      <c r="B142" s="487"/>
      <c r="C142" s="487"/>
      <c r="D142" s="487"/>
      <c r="E142" s="487"/>
      <c r="F142" s="487"/>
    </row>
    <row r="143" spans="2:6" ht="12.75">
      <c r="B143" s="487"/>
      <c r="C143" s="487"/>
      <c r="D143" s="487"/>
      <c r="E143" s="487"/>
      <c r="F143" s="487"/>
    </row>
    <row r="144" spans="2:6" ht="12.75">
      <c r="B144" s="487"/>
      <c r="C144" s="487"/>
      <c r="D144" s="487"/>
      <c r="E144" s="487"/>
      <c r="F144" s="487"/>
    </row>
    <row r="145" spans="2:6" ht="12.75">
      <c r="B145" s="487"/>
      <c r="C145" s="487"/>
      <c r="D145" s="487"/>
      <c r="E145" s="487"/>
      <c r="F145" s="487"/>
    </row>
    <row r="146" spans="2:6" ht="12.75">
      <c r="B146" s="487"/>
      <c r="C146" s="487"/>
      <c r="D146" s="487"/>
      <c r="E146" s="487"/>
      <c r="F146" s="487"/>
    </row>
    <row r="147" spans="2:6" ht="12.75">
      <c r="B147" s="487"/>
      <c r="C147" s="487"/>
      <c r="D147" s="487"/>
      <c r="E147" s="487"/>
      <c r="F147" s="487"/>
    </row>
    <row r="148" spans="2:6" ht="12.75">
      <c r="B148" s="487"/>
      <c r="C148" s="487"/>
      <c r="D148" s="487"/>
      <c r="E148" s="487"/>
      <c r="F148" s="487"/>
    </row>
    <row r="149" spans="2:6" ht="12.75">
      <c r="B149" s="487"/>
      <c r="C149" s="487"/>
      <c r="D149" s="487"/>
      <c r="E149" s="487"/>
      <c r="F149" s="487"/>
    </row>
    <row r="150" spans="2:6" ht="12.75">
      <c r="B150" s="487"/>
      <c r="C150" s="487"/>
      <c r="D150" s="487"/>
      <c r="E150" s="487"/>
      <c r="F150" s="487"/>
    </row>
    <row r="151" spans="2:6" ht="12.75">
      <c r="B151" s="487"/>
      <c r="C151" s="487"/>
      <c r="D151" s="487"/>
      <c r="E151" s="487"/>
      <c r="F151" s="487"/>
    </row>
    <row r="152" spans="2:6" ht="12.75">
      <c r="B152" s="487"/>
      <c r="C152" s="487"/>
      <c r="D152" s="487"/>
      <c r="E152" s="487"/>
      <c r="F152" s="487"/>
    </row>
    <row r="153" spans="2:6" ht="12.75">
      <c r="B153" s="487"/>
      <c r="C153" s="487"/>
      <c r="D153" s="487"/>
      <c r="E153" s="487"/>
      <c r="F153" s="487"/>
    </row>
    <row r="154" spans="2:6" ht="12.75">
      <c r="B154" s="487"/>
      <c r="C154" s="487"/>
      <c r="D154" s="487"/>
      <c r="E154" s="487"/>
      <c r="F154" s="487"/>
    </row>
    <row r="155" spans="2:6" ht="12.75">
      <c r="B155" s="487"/>
      <c r="C155" s="487"/>
      <c r="D155" s="487"/>
      <c r="E155" s="487"/>
      <c r="F155" s="487"/>
    </row>
    <row r="156" spans="2:6" ht="12.75">
      <c r="B156" s="487"/>
      <c r="C156" s="487"/>
      <c r="D156" s="487"/>
      <c r="E156" s="487"/>
      <c r="F156" s="487"/>
    </row>
    <row r="157" spans="2:6" ht="12.75">
      <c r="B157" s="487"/>
      <c r="C157" s="487"/>
      <c r="D157" s="487"/>
      <c r="E157" s="487"/>
      <c r="F157" s="487"/>
    </row>
    <row r="158" spans="2:6" ht="12.75">
      <c r="B158" s="487"/>
      <c r="C158" s="487"/>
      <c r="D158" s="487"/>
      <c r="E158" s="487"/>
      <c r="F158" s="487"/>
    </row>
    <row r="159" spans="2:6" ht="12.75">
      <c r="B159" s="487"/>
      <c r="C159" s="487"/>
      <c r="D159" s="487"/>
      <c r="E159" s="487"/>
      <c r="F159" s="487"/>
    </row>
    <row r="160" spans="2:6" ht="12.75">
      <c r="B160" s="487"/>
      <c r="C160" s="487"/>
      <c r="D160" s="487"/>
      <c r="E160" s="487"/>
      <c r="F160" s="487"/>
    </row>
    <row r="161" spans="2:6" ht="12.75">
      <c r="B161" s="487"/>
      <c r="C161" s="487"/>
      <c r="D161" s="487"/>
      <c r="E161" s="487"/>
      <c r="F161" s="487"/>
    </row>
    <row r="162" spans="2:6" ht="12.75">
      <c r="B162" s="487"/>
      <c r="C162" s="487"/>
      <c r="D162" s="487"/>
      <c r="E162" s="487"/>
      <c r="F162" s="487"/>
    </row>
    <row r="163" spans="2:6" ht="12.75">
      <c r="B163" s="487"/>
      <c r="C163" s="487"/>
      <c r="D163" s="487"/>
      <c r="E163" s="487"/>
      <c r="F163" s="487"/>
    </row>
    <row r="164" spans="2:6" ht="12.75">
      <c r="B164" s="487"/>
      <c r="C164" s="487"/>
      <c r="D164" s="487"/>
      <c r="E164" s="487"/>
      <c r="F164" s="487"/>
    </row>
    <row r="165" spans="2:6" ht="12.75">
      <c r="B165" s="487"/>
      <c r="C165" s="487"/>
      <c r="D165" s="487"/>
      <c r="E165" s="487"/>
      <c r="F165" s="487"/>
    </row>
    <row r="166" spans="2:6" ht="12.75">
      <c r="B166" s="487"/>
      <c r="C166" s="487"/>
      <c r="D166" s="487"/>
      <c r="E166" s="487"/>
      <c r="F166" s="487"/>
    </row>
    <row r="167" spans="2:6" ht="12.75">
      <c r="B167" s="487"/>
      <c r="C167" s="487"/>
      <c r="D167" s="487"/>
      <c r="E167" s="487"/>
      <c r="F167" s="487"/>
    </row>
    <row r="168" spans="2:6" ht="12.75">
      <c r="B168" s="487"/>
      <c r="C168" s="487"/>
      <c r="D168" s="487"/>
      <c r="E168" s="487"/>
      <c r="F168" s="487"/>
    </row>
    <row r="169" spans="2:6" ht="12.75">
      <c r="B169" s="487"/>
      <c r="C169" s="487"/>
      <c r="D169" s="487"/>
      <c r="E169" s="487"/>
      <c r="F169" s="487"/>
    </row>
    <row r="170" spans="2:6" ht="12.75">
      <c r="B170" s="487"/>
      <c r="C170" s="487"/>
      <c r="D170" s="487"/>
      <c r="E170" s="487"/>
      <c r="F170" s="487"/>
    </row>
    <row r="171" spans="2:6" ht="12.75">
      <c r="B171" s="487"/>
      <c r="C171" s="487"/>
      <c r="D171" s="487"/>
      <c r="E171" s="487"/>
      <c r="F171" s="487"/>
    </row>
    <row r="172" spans="2:6" ht="12.75">
      <c r="B172" s="487"/>
      <c r="C172" s="487"/>
      <c r="D172" s="487"/>
      <c r="E172" s="487"/>
      <c r="F172" s="487"/>
    </row>
    <row r="173" spans="2:6" ht="12.75">
      <c r="B173" s="487"/>
      <c r="C173" s="487"/>
      <c r="D173" s="487"/>
      <c r="E173" s="487"/>
      <c r="F173" s="487"/>
    </row>
    <row r="174" spans="2:6" ht="12.75">
      <c r="B174" s="487"/>
      <c r="C174" s="487"/>
      <c r="D174" s="487"/>
      <c r="E174" s="487"/>
      <c r="F174" s="487"/>
    </row>
    <row r="175" spans="2:6" ht="12.75">
      <c r="B175" s="487"/>
      <c r="C175" s="487"/>
      <c r="D175" s="487"/>
      <c r="E175" s="487"/>
      <c r="F175" s="487"/>
    </row>
    <row r="176" spans="2:6" ht="12.75">
      <c r="B176" s="487"/>
      <c r="C176" s="487"/>
      <c r="D176" s="487"/>
      <c r="E176" s="487"/>
      <c r="F176" s="487"/>
    </row>
    <row r="177" spans="2:6" ht="12.75">
      <c r="B177" s="487"/>
      <c r="C177" s="487"/>
      <c r="D177" s="487"/>
      <c r="E177" s="487"/>
      <c r="F177" s="487"/>
    </row>
    <row r="178" spans="2:6" ht="12.75">
      <c r="B178" s="487"/>
      <c r="C178" s="487"/>
      <c r="D178" s="487"/>
      <c r="E178" s="487"/>
      <c r="F178" s="487"/>
    </row>
    <row r="179" spans="2:6" ht="12.75">
      <c r="B179" s="487"/>
      <c r="C179" s="487"/>
      <c r="D179" s="487"/>
      <c r="E179" s="487"/>
      <c r="F179" s="487"/>
    </row>
    <row r="180" spans="2:6" ht="12.75">
      <c r="B180" s="487"/>
      <c r="C180" s="487"/>
      <c r="D180" s="487"/>
      <c r="E180" s="487"/>
      <c r="F180" s="487"/>
    </row>
    <row r="181" spans="2:6" ht="12.75">
      <c r="B181" s="487"/>
      <c r="C181" s="487"/>
      <c r="D181" s="487"/>
      <c r="E181" s="487"/>
      <c r="F181" s="487"/>
    </row>
    <row r="182" spans="2:6" ht="12.75">
      <c r="B182" s="487"/>
      <c r="C182" s="487"/>
      <c r="D182" s="487"/>
      <c r="E182" s="487"/>
      <c r="F182" s="487"/>
    </row>
    <row r="183" spans="2:6" ht="12.75">
      <c r="B183" s="487"/>
      <c r="C183" s="487"/>
      <c r="D183" s="487"/>
      <c r="E183" s="487"/>
      <c r="F183" s="487"/>
    </row>
    <row r="184" spans="2:6" ht="12.75">
      <c r="B184" s="487"/>
      <c r="C184" s="487"/>
      <c r="D184" s="487"/>
      <c r="E184" s="487"/>
      <c r="F184" s="487"/>
    </row>
    <row r="185" spans="2:6" ht="12.75">
      <c r="B185" s="487"/>
      <c r="C185" s="487"/>
      <c r="D185" s="487"/>
      <c r="E185" s="487"/>
      <c r="F185" s="487"/>
    </row>
    <row r="186" spans="2:6" ht="12.75">
      <c r="B186" s="487"/>
      <c r="C186" s="487"/>
      <c r="D186" s="487"/>
      <c r="E186" s="487"/>
      <c r="F186" s="487"/>
    </row>
    <row r="187" spans="2:6" ht="12.75">
      <c r="B187" s="487"/>
      <c r="C187" s="487"/>
      <c r="D187" s="487"/>
      <c r="E187" s="487"/>
      <c r="F187" s="487"/>
    </row>
    <row r="188" spans="2:6" ht="12.75">
      <c r="B188" s="487"/>
      <c r="C188" s="487"/>
      <c r="D188" s="487"/>
      <c r="E188" s="487"/>
      <c r="F188" s="487"/>
    </row>
    <row r="189" spans="2:6" ht="12.75">
      <c r="B189" s="487"/>
      <c r="C189" s="487"/>
      <c r="D189" s="487"/>
      <c r="E189" s="487"/>
      <c r="F189" s="487"/>
    </row>
    <row r="190" spans="2:6" ht="12.75">
      <c r="B190" s="487"/>
      <c r="C190" s="487"/>
      <c r="D190" s="487"/>
      <c r="E190" s="487"/>
      <c r="F190" s="487"/>
    </row>
    <row r="191" spans="2:6" ht="12.75">
      <c r="B191" s="487"/>
      <c r="C191" s="487"/>
      <c r="D191" s="487"/>
      <c r="E191" s="487"/>
      <c r="F191" s="487"/>
    </row>
    <row r="192" spans="2:6" ht="12.75">
      <c r="B192" s="487"/>
      <c r="C192" s="487"/>
      <c r="D192" s="487"/>
      <c r="E192" s="487"/>
      <c r="F192" s="487"/>
    </row>
    <row r="193" spans="2:6" ht="12.75">
      <c r="B193" s="487"/>
      <c r="C193" s="487"/>
      <c r="D193" s="487"/>
      <c r="E193" s="487"/>
      <c r="F193" s="487"/>
    </row>
    <row r="194" spans="2:6" ht="12.75">
      <c r="B194" s="487"/>
      <c r="C194" s="487"/>
      <c r="D194" s="487"/>
      <c r="E194" s="487"/>
      <c r="F194" s="487"/>
    </row>
    <row r="195" spans="2:6" ht="12.75">
      <c r="B195" s="487"/>
      <c r="C195" s="487"/>
      <c r="D195" s="487"/>
      <c r="E195" s="487"/>
      <c r="F195" s="487"/>
    </row>
    <row r="196" spans="2:6" ht="12.75">
      <c r="B196" s="487"/>
      <c r="C196" s="487"/>
      <c r="D196" s="487"/>
      <c r="E196" s="487"/>
      <c r="F196" s="487"/>
    </row>
    <row r="197" spans="2:6" ht="12.75">
      <c r="B197" s="487"/>
      <c r="C197" s="487"/>
      <c r="D197" s="487"/>
      <c r="E197" s="487"/>
      <c r="F197" s="487"/>
    </row>
    <row r="198" spans="2:6" ht="12.75">
      <c r="B198" s="487"/>
      <c r="C198" s="487"/>
      <c r="D198" s="487"/>
      <c r="E198" s="487"/>
      <c r="F198" s="487"/>
    </row>
    <row r="199" spans="2:6" ht="12.75">
      <c r="B199" s="487"/>
      <c r="C199" s="487"/>
      <c r="D199" s="487"/>
      <c r="E199" s="487"/>
      <c r="F199" s="487"/>
    </row>
    <row r="200" spans="2:6" ht="12.75">
      <c r="B200" s="487"/>
      <c r="C200" s="487"/>
      <c r="D200" s="487"/>
      <c r="E200" s="487"/>
      <c r="F200" s="487"/>
    </row>
    <row r="201" spans="2:6" ht="12.75">
      <c r="B201" s="487"/>
      <c r="C201" s="487"/>
      <c r="D201" s="487"/>
      <c r="E201" s="487"/>
      <c r="F201" s="487"/>
    </row>
    <row r="202" spans="2:6" ht="12.75">
      <c r="B202" s="487"/>
      <c r="C202" s="487"/>
      <c r="D202" s="487"/>
      <c r="E202" s="487"/>
      <c r="F202" s="487"/>
    </row>
    <row r="203" spans="2:6" ht="12.75">
      <c r="B203" s="487"/>
      <c r="C203" s="487"/>
      <c r="D203" s="487"/>
      <c r="E203" s="487"/>
      <c r="F203" s="487"/>
    </row>
    <row r="204" spans="2:6" ht="12.75">
      <c r="B204" s="487"/>
      <c r="C204" s="487"/>
      <c r="D204" s="487"/>
      <c r="E204" s="487"/>
      <c r="F204" s="487"/>
    </row>
    <row r="205" spans="2:6" ht="12.75">
      <c r="B205" s="487"/>
      <c r="C205" s="487"/>
      <c r="D205" s="487"/>
      <c r="E205" s="487"/>
      <c r="F205" s="487"/>
    </row>
    <row r="206" spans="2:6" ht="12.75">
      <c r="B206" s="487"/>
      <c r="C206" s="487"/>
      <c r="D206" s="487"/>
      <c r="E206" s="487"/>
      <c r="F206" s="487"/>
    </row>
    <row r="207" spans="2:6" ht="12.75">
      <c r="B207" s="487"/>
      <c r="C207" s="487"/>
      <c r="D207" s="487"/>
      <c r="E207" s="487"/>
      <c r="F207" s="487"/>
    </row>
    <row r="208" spans="2:6" ht="12.75">
      <c r="B208" s="487"/>
      <c r="C208" s="487"/>
      <c r="D208" s="487"/>
      <c r="E208" s="487"/>
      <c r="F208" s="487"/>
    </row>
    <row r="209" spans="2:6" ht="12.75">
      <c r="B209" s="487"/>
      <c r="C209" s="487"/>
      <c r="D209" s="487"/>
      <c r="E209" s="487"/>
      <c r="F209" s="487"/>
    </row>
    <row r="210" spans="2:6" ht="12.75">
      <c r="B210" s="487"/>
      <c r="C210" s="487"/>
      <c r="D210" s="487"/>
      <c r="E210" s="487"/>
      <c r="F210" s="487"/>
    </row>
    <row r="211" spans="2:6" ht="12.75">
      <c r="B211" s="487"/>
      <c r="C211" s="487"/>
      <c r="D211" s="487"/>
      <c r="E211" s="487"/>
      <c r="F211" s="487"/>
    </row>
    <row r="212" spans="2:6" ht="12.75">
      <c r="B212" s="487"/>
      <c r="C212" s="487"/>
      <c r="D212" s="487"/>
      <c r="E212" s="487"/>
      <c r="F212" s="487"/>
    </row>
    <row r="213" spans="2:6" ht="12.75">
      <c r="B213" s="487"/>
      <c r="C213" s="487"/>
      <c r="D213" s="487"/>
      <c r="E213" s="487"/>
      <c r="F213" s="487"/>
    </row>
    <row r="214" spans="2:6" ht="12.75">
      <c r="B214" s="487"/>
      <c r="C214" s="487"/>
      <c r="D214" s="487"/>
      <c r="E214" s="487"/>
      <c r="F214" s="487"/>
    </row>
    <row r="215" spans="2:6" ht="12.75">
      <c r="B215" s="487"/>
      <c r="C215" s="487"/>
      <c r="D215" s="487"/>
      <c r="E215" s="487"/>
      <c r="F215" s="487"/>
    </row>
    <row r="216" spans="2:6" ht="12.75">
      <c r="B216" s="487"/>
      <c r="C216" s="487"/>
      <c r="D216" s="487"/>
      <c r="E216" s="487"/>
      <c r="F216" s="487"/>
    </row>
    <row r="217" spans="2:6" ht="12.75">
      <c r="B217" s="487"/>
      <c r="C217" s="487"/>
      <c r="D217" s="487"/>
      <c r="E217" s="487"/>
      <c r="F217" s="487"/>
    </row>
    <row r="218" spans="2:6" ht="12.75">
      <c r="B218" s="487"/>
      <c r="C218" s="487"/>
      <c r="D218" s="487"/>
      <c r="E218" s="487"/>
      <c r="F218" s="487"/>
    </row>
    <row r="219" spans="2:6" ht="12.75">
      <c r="B219" s="487"/>
      <c r="C219" s="487"/>
      <c r="D219" s="487"/>
      <c r="E219" s="487"/>
      <c r="F219" s="487"/>
    </row>
    <row r="220" spans="2:6" ht="12.75">
      <c r="B220" s="487"/>
      <c r="C220" s="487"/>
      <c r="D220" s="487"/>
      <c r="E220" s="487"/>
      <c r="F220" s="487"/>
    </row>
    <row r="221" spans="2:6" ht="12.75">
      <c r="B221" s="487"/>
      <c r="C221" s="487"/>
      <c r="D221" s="487"/>
      <c r="E221" s="487"/>
      <c r="F221" s="487"/>
    </row>
    <row r="222" spans="2:6" ht="12.75">
      <c r="B222" s="487"/>
      <c r="C222" s="487"/>
      <c r="D222" s="487"/>
      <c r="E222" s="487"/>
      <c r="F222" s="487"/>
    </row>
    <row r="223" spans="2:6" ht="12.75">
      <c r="B223" s="487"/>
      <c r="C223" s="487"/>
      <c r="D223" s="487"/>
      <c r="E223" s="487"/>
      <c r="F223" s="487"/>
    </row>
    <row r="224" spans="2:6" ht="12.75">
      <c r="B224" s="487"/>
      <c r="C224" s="487"/>
      <c r="D224" s="487"/>
      <c r="E224" s="487"/>
      <c r="F224" s="487"/>
    </row>
    <row r="225" spans="2:6" ht="12.75">
      <c r="B225" s="487"/>
      <c r="C225" s="487"/>
      <c r="D225" s="487"/>
      <c r="E225" s="487"/>
      <c r="F225" s="487"/>
    </row>
    <row r="226" spans="2:6" ht="12.75">
      <c r="B226" s="487"/>
      <c r="C226" s="487"/>
      <c r="D226" s="487"/>
      <c r="E226" s="487"/>
      <c r="F226" s="487"/>
    </row>
    <row r="227" spans="2:6" ht="12.75">
      <c r="B227" s="487"/>
      <c r="C227" s="487"/>
      <c r="D227" s="487"/>
      <c r="E227" s="487"/>
      <c r="F227" s="487"/>
    </row>
    <row r="228" spans="2:6" ht="12.75">
      <c r="B228" s="487"/>
      <c r="C228" s="487"/>
      <c r="D228" s="487"/>
      <c r="E228" s="487"/>
      <c r="F228" s="487"/>
    </row>
    <row r="229" spans="2:6" ht="12.75">
      <c r="B229" s="487"/>
      <c r="C229" s="487"/>
      <c r="D229" s="487"/>
      <c r="E229" s="487"/>
      <c r="F229" s="487"/>
    </row>
    <row r="230" spans="2:6" ht="12.75">
      <c r="B230" s="487"/>
      <c r="C230" s="487"/>
      <c r="D230" s="487"/>
      <c r="E230" s="487"/>
      <c r="F230" s="487"/>
    </row>
    <row r="231" spans="2:6" ht="12.75">
      <c r="B231" s="487"/>
      <c r="C231" s="487"/>
      <c r="D231" s="487"/>
      <c r="E231" s="487"/>
      <c r="F231" s="487"/>
    </row>
    <row r="232" spans="2:6" ht="12.75">
      <c r="B232" s="487"/>
      <c r="C232" s="487"/>
      <c r="D232" s="487"/>
      <c r="E232" s="487"/>
      <c r="F232" s="487"/>
    </row>
    <row r="233" spans="2:6" ht="12.75">
      <c r="B233" s="487"/>
      <c r="C233" s="487"/>
      <c r="D233" s="487"/>
      <c r="E233" s="487"/>
      <c r="F233" s="487"/>
    </row>
    <row r="234" spans="2:6" ht="12.75">
      <c r="B234" s="487"/>
      <c r="C234" s="487"/>
      <c r="D234" s="487"/>
      <c r="E234" s="487"/>
      <c r="F234" s="487"/>
    </row>
    <row r="235" spans="2:6" ht="12.75">
      <c r="B235" s="487"/>
      <c r="C235" s="487"/>
      <c r="D235" s="487"/>
      <c r="E235" s="487"/>
      <c r="F235" s="487"/>
    </row>
    <row r="236" spans="2:6" ht="12.75">
      <c r="B236" s="487"/>
      <c r="C236" s="487"/>
      <c r="D236" s="487"/>
      <c r="E236" s="487"/>
      <c r="F236" s="487"/>
    </row>
    <row r="237" spans="2:6" ht="12.75">
      <c r="B237" s="487"/>
      <c r="C237" s="487"/>
      <c r="D237" s="487"/>
      <c r="E237" s="487"/>
      <c r="F237" s="487"/>
    </row>
    <row r="238" spans="2:6" ht="12.75">
      <c r="B238" s="487"/>
      <c r="C238" s="487"/>
      <c r="D238" s="487"/>
      <c r="E238" s="487"/>
      <c r="F238" s="487"/>
    </row>
    <row r="239" spans="2:6" ht="12.75">
      <c r="B239" s="487"/>
      <c r="C239" s="487"/>
      <c r="D239" s="487"/>
      <c r="E239" s="487"/>
      <c r="F239" s="487"/>
    </row>
    <row r="240" spans="2:6" ht="12.75">
      <c r="B240" s="487"/>
      <c r="C240" s="487"/>
      <c r="D240" s="487"/>
      <c r="E240" s="487"/>
      <c r="F240" s="487"/>
    </row>
    <row r="241" spans="2:6" ht="12.75">
      <c r="B241" s="487"/>
      <c r="C241" s="487"/>
      <c r="D241" s="487"/>
      <c r="E241" s="487"/>
      <c r="F241" s="487"/>
    </row>
    <row r="242" spans="2:6" ht="12.75">
      <c r="B242" s="487"/>
      <c r="C242" s="487"/>
      <c r="D242" s="487"/>
      <c r="E242" s="487"/>
      <c r="F242" s="487"/>
    </row>
    <row r="243" spans="2:6" ht="12.75">
      <c r="B243" s="487"/>
      <c r="C243" s="487"/>
      <c r="D243" s="487"/>
      <c r="E243" s="487"/>
      <c r="F243" s="487"/>
    </row>
    <row r="244" spans="2:6" ht="12.75">
      <c r="B244" s="487"/>
      <c r="C244" s="487"/>
      <c r="D244" s="487"/>
      <c r="E244" s="487"/>
      <c r="F244" s="487"/>
    </row>
    <row r="245" spans="2:6" ht="12.75">
      <c r="B245" s="487"/>
      <c r="C245" s="487"/>
      <c r="D245" s="487"/>
      <c r="E245" s="487"/>
      <c r="F245" s="487"/>
    </row>
    <row r="246" spans="2:6" ht="12.75">
      <c r="B246" s="487"/>
      <c r="C246" s="487"/>
      <c r="D246" s="487"/>
      <c r="E246" s="487"/>
      <c r="F246" s="487"/>
    </row>
    <row r="247" spans="2:6" ht="12.75">
      <c r="B247" s="487"/>
      <c r="C247" s="487"/>
      <c r="D247" s="487"/>
      <c r="E247" s="487"/>
      <c r="F247" s="487"/>
    </row>
    <row r="248" spans="2:6" ht="12.75">
      <c r="B248" s="487"/>
      <c r="C248" s="487"/>
      <c r="D248" s="487"/>
      <c r="E248" s="487"/>
      <c r="F248" s="487"/>
    </row>
    <row r="249" spans="2:6" ht="12.75">
      <c r="B249" s="487"/>
      <c r="C249" s="487"/>
      <c r="D249" s="487"/>
      <c r="E249" s="487"/>
      <c r="F249" s="487"/>
    </row>
    <row r="250" spans="2:6" ht="12.75">
      <c r="B250" s="487"/>
      <c r="C250" s="487"/>
      <c r="D250" s="487"/>
      <c r="E250" s="487"/>
      <c r="F250" s="487"/>
    </row>
    <row r="251" spans="2:6" ht="12.75">
      <c r="B251" s="487"/>
      <c r="C251" s="487"/>
      <c r="D251" s="487"/>
      <c r="E251" s="487"/>
      <c r="F251" s="487"/>
    </row>
    <row r="252" spans="2:6" ht="12.75">
      <c r="B252" s="487"/>
      <c r="C252" s="487"/>
      <c r="D252" s="487"/>
      <c r="E252" s="487"/>
      <c r="F252" s="487"/>
    </row>
    <row r="253" spans="2:6" ht="12.75">
      <c r="B253" s="487"/>
      <c r="C253" s="487"/>
      <c r="D253" s="487"/>
      <c r="E253" s="487"/>
      <c r="F253" s="487"/>
    </row>
    <row r="254" spans="2:6" ht="12.75">
      <c r="B254" s="487"/>
      <c r="C254" s="487"/>
      <c r="D254" s="487"/>
      <c r="E254" s="487"/>
      <c r="F254" s="487"/>
    </row>
    <row r="255" spans="2:6" ht="12.75">
      <c r="B255" s="487"/>
      <c r="C255" s="487"/>
      <c r="D255" s="487"/>
      <c r="E255" s="487"/>
      <c r="F255" s="487"/>
    </row>
    <row r="256" spans="2:6" ht="12.75">
      <c r="B256" s="487"/>
      <c r="C256" s="487"/>
      <c r="D256" s="487"/>
      <c r="E256" s="487"/>
      <c r="F256" s="487"/>
    </row>
    <row r="257" spans="2:6" ht="12.75">
      <c r="B257" s="487"/>
      <c r="C257" s="487"/>
      <c r="D257" s="487"/>
      <c r="E257" s="487"/>
      <c r="F257" s="487"/>
    </row>
    <row r="258" spans="2:6" ht="12.75">
      <c r="B258" s="487"/>
      <c r="C258" s="487"/>
      <c r="D258" s="487"/>
      <c r="E258" s="487"/>
      <c r="F258" s="487"/>
    </row>
    <row r="259" spans="2:6" ht="12.75">
      <c r="B259" s="487"/>
      <c r="C259" s="487"/>
      <c r="D259" s="487"/>
      <c r="E259" s="487"/>
      <c r="F259" s="487"/>
    </row>
    <row r="260" spans="2:6" ht="12.75">
      <c r="B260" s="487"/>
      <c r="C260" s="487"/>
      <c r="D260" s="487"/>
      <c r="E260" s="487"/>
      <c r="F260" s="487"/>
    </row>
    <row r="261" spans="2:6" ht="12.75">
      <c r="B261" s="487"/>
      <c r="C261" s="487"/>
      <c r="D261" s="487"/>
      <c r="E261" s="487"/>
      <c r="F261" s="487"/>
    </row>
    <row r="262" spans="2:6" ht="12.75">
      <c r="B262" s="487"/>
      <c r="C262" s="487"/>
      <c r="D262" s="487"/>
      <c r="E262" s="487"/>
      <c r="F262" s="487"/>
    </row>
    <row r="263" spans="2:6" ht="12.75">
      <c r="B263" s="487"/>
      <c r="C263" s="487"/>
      <c r="D263" s="487"/>
      <c r="E263" s="487"/>
      <c r="F263" s="487"/>
    </row>
    <row r="264" spans="2:6" ht="12.75">
      <c r="B264" s="487"/>
      <c r="C264" s="487"/>
      <c r="D264" s="487"/>
      <c r="E264" s="487"/>
      <c r="F264" s="487"/>
    </row>
    <row r="265" spans="2:6" ht="12.75">
      <c r="B265" s="487"/>
      <c r="C265" s="487"/>
      <c r="D265" s="487"/>
      <c r="E265" s="487"/>
      <c r="F265" s="487"/>
    </row>
    <row r="266" spans="2:6" ht="12.75">
      <c r="B266" s="487"/>
      <c r="C266" s="487"/>
      <c r="D266" s="487"/>
      <c r="E266" s="487"/>
      <c r="F266" s="487"/>
    </row>
    <row r="267" spans="2:6" ht="12.75">
      <c r="B267" s="487"/>
      <c r="C267" s="487"/>
      <c r="D267" s="487"/>
      <c r="E267" s="487"/>
      <c r="F267" s="487"/>
    </row>
    <row r="268" spans="2:6" ht="12.75">
      <c r="B268" s="487"/>
      <c r="C268" s="487"/>
      <c r="D268" s="487"/>
      <c r="E268" s="487"/>
      <c r="F268" s="487"/>
    </row>
    <row r="269" spans="2:6" ht="12.75">
      <c r="B269" s="487"/>
      <c r="C269" s="487"/>
      <c r="D269" s="487"/>
      <c r="E269" s="487"/>
      <c r="F269" s="487"/>
    </row>
    <row r="270" spans="2:6" ht="12.75">
      <c r="B270" s="487"/>
      <c r="C270" s="487"/>
      <c r="D270" s="487"/>
      <c r="E270" s="487"/>
      <c r="F270" s="487"/>
    </row>
    <row r="271" spans="2:6" ht="12.75">
      <c r="B271" s="487"/>
      <c r="C271" s="487"/>
      <c r="D271" s="487"/>
      <c r="E271" s="487"/>
      <c r="F271" s="487"/>
    </row>
    <row r="272" spans="2:6" ht="12.75">
      <c r="B272" s="487"/>
      <c r="C272" s="487"/>
      <c r="D272" s="487"/>
      <c r="E272" s="487"/>
      <c r="F272" s="487"/>
    </row>
    <row r="273" spans="2:6" ht="12.75">
      <c r="B273" s="487"/>
      <c r="C273" s="487"/>
      <c r="D273" s="487"/>
      <c r="E273" s="487"/>
      <c r="F273" s="487"/>
    </row>
    <row r="274" spans="2:6" ht="12.75">
      <c r="B274" s="487"/>
      <c r="C274" s="487"/>
      <c r="D274" s="487"/>
      <c r="E274" s="487"/>
      <c r="F274" s="487"/>
    </row>
    <row r="275" spans="2:6" ht="12.75">
      <c r="B275" s="487"/>
      <c r="C275" s="487"/>
      <c r="D275" s="487"/>
      <c r="E275" s="487"/>
      <c r="F275" s="487"/>
    </row>
    <row r="276" spans="2:6" ht="12.75">
      <c r="B276" s="487"/>
      <c r="C276" s="487"/>
      <c r="D276" s="487"/>
      <c r="E276" s="487"/>
      <c r="F276" s="487"/>
    </row>
    <row r="277" spans="2:6" ht="12.75">
      <c r="B277" s="487"/>
      <c r="C277" s="487"/>
      <c r="D277" s="487"/>
      <c r="E277" s="487"/>
      <c r="F277" s="487"/>
    </row>
    <row r="278" spans="2:6" ht="12.75">
      <c r="B278" s="487"/>
      <c r="C278" s="487"/>
      <c r="D278" s="487"/>
      <c r="E278" s="487"/>
      <c r="F278" s="487"/>
    </row>
    <row r="279" spans="2:6" ht="12.75">
      <c r="B279" s="487"/>
      <c r="C279" s="487"/>
      <c r="D279" s="487"/>
      <c r="E279" s="487"/>
      <c r="F279" s="487"/>
    </row>
    <row r="280" spans="2:6" ht="12.75">
      <c r="B280" s="487"/>
      <c r="C280" s="487"/>
      <c r="D280" s="487"/>
      <c r="E280" s="487"/>
      <c r="F280" s="487"/>
    </row>
    <row r="281" spans="2:6" ht="12.75">
      <c r="B281" s="487"/>
      <c r="C281" s="487"/>
      <c r="D281" s="487"/>
      <c r="E281" s="487"/>
      <c r="F281" s="487"/>
    </row>
    <row r="282" spans="2:6" ht="12.75">
      <c r="B282" s="487"/>
      <c r="C282" s="487"/>
      <c r="D282" s="487"/>
      <c r="E282" s="487"/>
      <c r="F282" s="487"/>
    </row>
    <row r="283" spans="2:6" ht="12.75">
      <c r="B283" s="487"/>
      <c r="C283" s="487"/>
      <c r="D283" s="487"/>
      <c r="E283" s="487"/>
      <c r="F283" s="487"/>
    </row>
    <row r="284" spans="2:6" ht="12.75">
      <c r="B284" s="487"/>
      <c r="C284" s="487"/>
      <c r="D284" s="487"/>
      <c r="E284" s="487"/>
      <c r="F284" s="487"/>
    </row>
    <row r="285" spans="2:6" ht="12.75">
      <c r="B285" s="487"/>
      <c r="C285" s="487"/>
      <c r="D285" s="487"/>
      <c r="E285" s="487"/>
      <c r="F285" s="487"/>
    </row>
    <row r="286" spans="2:6" ht="12.75">
      <c r="B286" s="487"/>
      <c r="C286" s="487"/>
      <c r="D286" s="487"/>
      <c r="E286" s="487"/>
      <c r="F286" s="487"/>
    </row>
    <row r="287" spans="2:6" ht="12.75">
      <c r="B287" s="487"/>
      <c r="C287" s="487"/>
      <c r="D287" s="487"/>
      <c r="E287" s="487"/>
      <c r="F287" s="487"/>
    </row>
    <row r="288" spans="2:6" ht="12.75">
      <c r="B288" s="487"/>
      <c r="C288" s="487"/>
      <c r="D288" s="487"/>
      <c r="E288" s="487"/>
      <c r="F288" s="487"/>
    </row>
    <row r="289" spans="2:6" ht="12.75">
      <c r="B289" s="487"/>
      <c r="C289" s="487"/>
      <c r="D289" s="487"/>
      <c r="E289" s="487"/>
      <c r="F289" s="487"/>
    </row>
    <row r="290" spans="2:6" ht="12.75">
      <c r="B290" s="487"/>
      <c r="C290" s="487"/>
      <c r="D290" s="487"/>
      <c r="E290" s="487"/>
      <c r="F290" s="487"/>
    </row>
    <row r="291" spans="2:6" ht="12.75">
      <c r="B291" s="487"/>
      <c r="C291" s="487"/>
      <c r="D291" s="487"/>
      <c r="E291" s="487"/>
      <c r="F291" s="487"/>
    </row>
    <row r="292" spans="2:6" ht="12.75">
      <c r="B292" s="487"/>
      <c r="C292" s="487"/>
      <c r="D292" s="487"/>
      <c r="E292" s="487"/>
      <c r="F292" s="487"/>
    </row>
    <row r="293" spans="2:6" ht="12.75">
      <c r="B293" s="487"/>
      <c r="C293" s="487"/>
      <c r="D293" s="487"/>
      <c r="E293" s="487"/>
      <c r="F293" s="487"/>
    </row>
    <row r="294" spans="2:6" ht="12.75">
      <c r="B294" s="487"/>
      <c r="C294" s="487"/>
      <c r="D294" s="487"/>
      <c r="E294" s="487"/>
      <c r="F294" s="487"/>
    </row>
    <row r="295" spans="2:6" ht="12.75">
      <c r="B295" s="487"/>
      <c r="C295" s="487"/>
      <c r="D295" s="487"/>
      <c r="E295" s="487"/>
      <c r="F295" s="487"/>
    </row>
    <row r="296" spans="2:6" ht="12.75">
      <c r="B296" s="487"/>
      <c r="C296" s="487"/>
      <c r="D296" s="487"/>
      <c r="E296" s="487"/>
      <c r="F296" s="487"/>
    </row>
    <row r="297" spans="2:6" ht="12.75">
      <c r="B297" s="487"/>
      <c r="C297" s="487"/>
      <c r="D297" s="487"/>
      <c r="E297" s="487"/>
      <c r="F297" s="487"/>
    </row>
    <row r="298" spans="2:6" ht="12.75">
      <c r="B298" s="487"/>
      <c r="C298" s="487"/>
      <c r="D298" s="487"/>
      <c r="E298" s="487"/>
      <c r="F298" s="487"/>
    </row>
    <row r="299" spans="2:6" ht="12.75">
      <c r="B299" s="487"/>
      <c r="C299" s="487"/>
      <c r="D299" s="487"/>
      <c r="E299" s="487"/>
      <c r="F299" s="487"/>
    </row>
    <row r="300" spans="2:6" ht="12.75">
      <c r="B300" s="487"/>
      <c r="C300" s="487"/>
      <c r="D300" s="487"/>
      <c r="E300" s="487"/>
      <c r="F300" s="487"/>
    </row>
    <row r="301" spans="2:6" ht="12.75">
      <c r="B301" s="487"/>
      <c r="C301" s="487"/>
      <c r="D301" s="487"/>
      <c r="E301" s="487"/>
      <c r="F301" s="487"/>
    </row>
    <row r="302" spans="2:6" ht="12.75">
      <c r="B302" s="487"/>
      <c r="C302" s="487"/>
      <c r="D302" s="487"/>
      <c r="E302" s="487"/>
      <c r="F302" s="487"/>
    </row>
    <row r="303" spans="2:6" ht="12.75">
      <c r="B303" s="487"/>
      <c r="C303" s="487"/>
      <c r="D303" s="487"/>
      <c r="E303" s="487"/>
      <c r="F303" s="487"/>
    </row>
    <row r="304" spans="2:6" ht="12.75">
      <c r="B304" s="487"/>
      <c r="C304" s="487"/>
      <c r="D304" s="487"/>
      <c r="E304" s="487"/>
      <c r="F304" s="487"/>
    </row>
    <row r="305" spans="2:6" ht="12.75">
      <c r="B305" s="487"/>
      <c r="C305" s="487"/>
      <c r="D305" s="487"/>
      <c r="E305" s="487"/>
      <c r="F305" s="487"/>
    </row>
    <row r="306" spans="2:6" ht="12.75">
      <c r="B306" s="487"/>
      <c r="C306" s="487"/>
      <c r="D306" s="487"/>
      <c r="E306" s="487"/>
      <c r="F306" s="487"/>
    </row>
    <row r="307" spans="2:6" ht="12.75">
      <c r="B307" s="487"/>
      <c r="C307" s="487"/>
      <c r="D307" s="487"/>
      <c r="E307" s="487"/>
      <c r="F307" s="487"/>
    </row>
    <row r="308" spans="2:6" ht="12.75">
      <c r="B308" s="487"/>
      <c r="C308" s="487"/>
      <c r="D308" s="487"/>
      <c r="E308" s="487"/>
      <c r="F308" s="487"/>
    </row>
    <row r="309" spans="2:6" ht="12.75">
      <c r="B309" s="487"/>
      <c r="C309" s="487"/>
      <c r="D309" s="487"/>
      <c r="E309" s="487"/>
      <c r="F309" s="487"/>
    </row>
    <row r="310" spans="2:6" ht="12.75">
      <c r="B310" s="487"/>
      <c r="C310" s="487"/>
      <c r="D310" s="487"/>
      <c r="E310" s="487"/>
      <c r="F310" s="487"/>
    </row>
    <row r="311" spans="2:6" ht="12.75">
      <c r="B311" s="487"/>
      <c r="C311" s="487"/>
      <c r="D311" s="487"/>
      <c r="E311" s="487"/>
      <c r="F311" s="487"/>
    </row>
    <row r="312" spans="2:6" ht="12.75">
      <c r="B312" s="487"/>
      <c r="C312" s="487"/>
      <c r="D312" s="487"/>
      <c r="E312" s="487"/>
      <c r="F312" s="487"/>
    </row>
    <row r="313" spans="2:6" ht="12.75">
      <c r="B313" s="487"/>
      <c r="C313" s="487"/>
      <c r="D313" s="487"/>
      <c r="E313" s="487"/>
      <c r="F313" s="487"/>
    </row>
    <row r="314" spans="2:6" ht="12.75">
      <c r="B314" s="487"/>
      <c r="C314" s="487"/>
      <c r="D314" s="487"/>
      <c r="E314" s="487"/>
      <c r="F314" s="487"/>
    </row>
    <row r="315" spans="2:6" ht="12.75">
      <c r="B315" s="487"/>
      <c r="C315" s="487"/>
      <c r="D315" s="487"/>
      <c r="E315" s="487"/>
      <c r="F315" s="487"/>
    </row>
    <row r="316" spans="2:6" ht="12.75">
      <c r="B316" s="487"/>
      <c r="C316" s="487"/>
      <c r="D316" s="487"/>
      <c r="E316" s="487"/>
      <c r="F316" s="487"/>
    </row>
    <row r="317" spans="2:6" ht="12.75">
      <c r="B317" s="487"/>
      <c r="C317" s="487"/>
      <c r="D317" s="487"/>
      <c r="E317" s="487"/>
      <c r="F317" s="487"/>
    </row>
    <row r="318" spans="2:6" ht="12.75">
      <c r="B318" s="487"/>
      <c r="C318" s="487"/>
      <c r="D318" s="487"/>
      <c r="E318" s="487"/>
      <c r="F318" s="487"/>
    </row>
    <row r="319" spans="2:6" ht="12.75">
      <c r="B319" s="487"/>
      <c r="C319" s="487"/>
      <c r="D319" s="487"/>
      <c r="E319" s="487"/>
      <c r="F319" s="487"/>
    </row>
    <row r="320" spans="2:6" ht="12.75">
      <c r="B320" s="487"/>
      <c r="C320" s="487"/>
      <c r="D320" s="487"/>
      <c r="E320" s="487"/>
      <c r="F320" s="487"/>
    </row>
    <row r="321" spans="2:6" ht="12.75">
      <c r="B321" s="487"/>
      <c r="C321" s="487"/>
      <c r="D321" s="487"/>
      <c r="E321" s="487"/>
      <c r="F321" s="487"/>
    </row>
    <row r="322" spans="2:6" ht="12.75">
      <c r="B322" s="487"/>
      <c r="C322" s="487"/>
      <c r="D322" s="487"/>
      <c r="E322" s="487"/>
      <c r="F322" s="487"/>
    </row>
    <row r="323" spans="2:6" ht="12.75">
      <c r="B323" s="487"/>
      <c r="C323" s="487"/>
      <c r="D323" s="487"/>
      <c r="E323" s="487"/>
      <c r="F323" s="487"/>
    </row>
    <row r="324" spans="2:6" ht="12.75">
      <c r="B324" s="487"/>
      <c r="C324" s="487"/>
      <c r="D324" s="487"/>
      <c r="E324" s="487"/>
      <c r="F324" s="487"/>
    </row>
    <row r="325" spans="2:6" ht="12.75">
      <c r="B325" s="487"/>
      <c r="C325" s="487"/>
      <c r="D325" s="487"/>
      <c r="E325" s="487"/>
      <c r="F325" s="487"/>
    </row>
    <row r="326" spans="2:6" ht="12.75">
      <c r="B326" s="487"/>
      <c r="C326" s="487"/>
      <c r="D326" s="487"/>
      <c r="E326" s="487"/>
      <c r="F326" s="487"/>
    </row>
    <row r="327" spans="2:6" ht="12.75">
      <c r="B327" s="487"/>
      <c r="C327" s="487"/>
      <c r="D327" s="487"/>
      <c r="E327" s="487"/>
      <c r="F327" s="487"/>
    </row>
    <row r="328" spans="2:6" ht="12.75">
      <c r="B328" s="487"/>
      <c r="C328" s="487"/>
      <c r="D328" s="487"/>
      <c r="E328" s="487"/>
      <c r="F328" s="487"/>
    </row>
    <row r="329" spans="2:6" ht="12.75">
      <c r="B329" s="487"/>
      <c r="C329" s="487"/>
      <c r="D329" s="487"/>
      <c r="E329" s="487"/>
      <c r="F329" s="487"/>
    </row>
    <row r="330" spans="2:6" ht="12.75">
      <c r="B330" s="487"/>
      <c r="C330" s="487"/>
      <c r="D330" s="487"/>
      <c r="E330" s="487"/>
      <c r="F330" s="487"/>
    </row>
    <row r="331" spans="2:6" ht="12.75">
      <c r="B331" s="487"/>
      <c r="C331" s="487"/>
      <c r="D331" s="487"/>
      <c r="E331" s="487"/>
      <c r="F331" s="487"/>
    </row>
    <row r="332" spans="2:6" ht="12.75">
      <c r="B332" s="487"/>
      <c r="C332" s="487"/>
      <c r="D332" s="487"/>
      <c r="E332" s="487"/>
      <c r="F332" s="487"/>
    </row>
    <row r="333" spans="2:6" ht="12.75">
      <c r="B333" s="487"/>
      <c r="C333" s="487"/>
      <c r="D333" s="487"/>
      <c r="E333" s="487"/>
      <c r="F333" s="487"/>
    </row>
    <row r="334" spans="2:6" ht="12.75">
      <c r="B334" s="487"/>
      <c r="C334" s="487"/>
      <c r="D334" s="487"/>
      <c r="E334" s="487"/>
      <c r="F334" s="487"/>
    </row>
    <row r="335" spans="2:6" ht="12.75">
      <c r="B335" s="487"/>
      <c r="C335" s="487"/>
      <c r="D335" s="487"/>
      <c r="E335" s="487"/>
      <c r="F335" s="487"/>
    </row>
    <row r="336" spans="2:6" ht="12.75">
      <c r="B336" s="487"/>
      <c r="C336" s="487"/>
      <c r="D336" s="487"/>
      <c r="E336" s="487"/>
      <c r="F336" s="487"/>
    </row>
    <row r="337" spans="2:6" ht="12.75">
      <c r="B337" s="487"/>
      <c r="C337" s="487"/>
      <c r="D337" s="487"/>
      <c r="E337" s="487"/>
      <c r="F337" s="487"/>
    </row>
    <row r="338" spans="2:6" ht="12.75">
      <c r="B338" s="487"/>
      <c r="C338" s="487"/>
      <c r="D338" s="487"/>
      <c r="E338" s="487"/>
      <c r="F338" s="487"/>
    </row>
    <row r="339" spans="2:6" ht="12.75">
      <c r="B339" s="487"/>
      <c r="C339" s="487"/>
      <c r="D339" s="487"/>
      <c r="E339" s="487"/>
      <c r="F339" s="487"/>
    </row>
    <row r="340" spans="2:6" ht="12.75">
      <c r="B340" s="487"/>
      <c r="C340" s="487"/>
      <c r="D340" s="487"/>
      <c r="E340" s="487"/>
      <c r="F340" s="487"/>
    </row>
    <row r="341" spans="2:6" ht="12.75">
      <c r="B341" s="487"/>
      <c r="C341" s="487"/>
      <c r="D341" s="487"/>
      <c r="E341" s="487"/>
      <c r="F341" s="487"/>
    </row>
    <row r="342" spans="2:6" ht="12.75">
      <c r="B342" s="487"/>
      <c r="C342" s="487"/>
      <c r="D342" s="487"/>
      <c r="E342" s="487"/>
      <c r="F342" s="487"/>
    </row>
    <row r="343" spans="2:6" ht="12.75">
      <c r="B343" s="487"/>
      <c r="C343" s="487"/>
      <c r="D343" s="487"/>
      <c r="E343" s="487"/>
      <c r="F343" s="487"/>
    </row>
    <row r="344" spans="2:6" ht="12.75">
      <c r="B344" s="487"/>
      <c r="C344" s="487"/>
      <c r="D344" s="487"/>
      <c r="E344" s="487"/>
      <c r="F344" s="487"/>
    </row>
    <row r="345" spans="2:6" ht="12.75">
      <c r="B345" s="487"/>
      <c r="C345" s="487"/>
      <c r="D345" s="487"/>
      <c r="E345" s="487"/>
      <c r="F345" s="487"/>
    </row>
    <row r="346" spans="2:6" ht="12.75">
      <c r="B346" s="487"/>
      <c r="C346" s="487"/>
      <c r="D346" s="487"/>
      <c r="E346" s="487"/>
      <c r="F346" s="487"/>
    </row>
    <row r="347" spans="2:6" ht="12.75">
      <c r="B347" s="487"/>
      <c r="C347" s="487"/>
      <c r="D347" s="487"/>
      <c r="E347" s="487"/>
      <c r="F347" s="487"/>
    </row>
    <row r="348" spans="2:6" ht="12.75">
      <c r="B348" s="487"/>
      <c r="C348" s="487"/>
      <c r="D348" s="487"/>
      <c r="E348" s="487"/>
      <c r="F348" s="487"/>
    </row>
    <row r="349" spans="2:6" ht="12.75">
      <c r="B349" s="487"/>
      <c r="C349" s="487"/>
      <c r="D349" s="487"/>
      <c r="E349" s="487"/>
      <c r="F349" s="487"/>
    </row>
    <row r="350" spans="2:6" ht="12.75">
      <c r="B350" s="487"/>
      <c r="C350" s="487"/>
      <c r="D350" s="487"/>
      <c r="E350" s="487"/>
      <c r="F350" s="487"/>
    </row>
    <row r="351" spans="2:6" ht="12.75">
      <c r="B351" s="487"/>
      <c r="C351" s="487"/>
      <c r="D351" s="487"/>
      <c r="E351" s="487"/>
      <c r="F351" s="487"/>
    </row>
    <row r="352" spans="2:6" ht="12.75">
      <c r="B352" s="487"/>
      <c r="C352" s="487"/>
      <c r="D352" s="487"/>
      <c r="E352" s="487"/>
      <c r="F352" s="487"/>
    </row>
    <row r="353" spans="2:6" ht="12.75">
      <c r="B353" s="487"/>
      <c r="C353" s="487"/>
      <c r="D353" s="487"/>
      <c r="E353" s="487"/>
      <c r="F353" s="487"/>
    </row>
    <row r="354" spans="2:6" ht="12.75">
      <c r="B354" s="487"/>
      <c r="C354" s="487"/>
      <c r="D354" s="487"/>
      <c r="E354" s="487"/>
      <c r="F354" s="487"/>
    </row>
    <row r="355" spans="2:6" ht="12.75">
      <c r="B355" s="487"/>
      <c r="C355" s="487"/>
      <c r="D355" s="487"/>
      <c r="E355" s="487"/>
      <c r="F355" s="487"/>
    </row>
    <row r="356" spans="2:6" ht="12.75">
      <c r="B356" s="487"/>
      <c r="C356" s="487"/>
      <c r="D356" s="487"/>
      <c r="E356" s="487"/>
      <c r="F356" s="487"/>
    </row>
    <row r="357" spans="2:6" ht="12.75">
      <c r="B357" s="487"/>
      <c r="C357" s="487"/>
      <c r="D357" s="487"/>
      <c r="E357" s="487"/>
      <c r="F357" s="487"/>
    </row>
    <row r="358" spans="2:6" ht="12.75">
      <c r="B358" s="487"/>
      <c r="C358" s="487"/>
      <c r="D358" s="487"/>
      <c r="E358" s="487"/>
      <c r="F358" s="487"/>
    </row>
    <row r="359" spans="2:6" ht="12.75">
      <c r="B359" s="487"/>
      <c r="C359" s="487"/>
      <c r="D359" s="487"/>
      <c r="E359" s="487"/>
      <c r="F359" s="487"/>
    </row>
    <row r="360" spans="2:6" ht="12.75">
      <c r="B360" s="487"/>
      <c r="C360" s="487"/>
      <c r="D360" s="487"/>
      <c r="E360" s="487"/>
      <c r="F360" s="487"/>
    </row>
    <row r="361" spans="2:6" ht="12.75">
      <c r="B361" s="487"/>
      <c r="C361" s="487"/>
      <c r="D361" s="487"/>
      <c r="E361" s="487"/>
      <c r="F361" s="487"/>
    </row>
    <row r="362" spans="2:6" ht="12.75">
      <c r="B362" s="487"/>
      <c r="C362" s="487"/>
      <c r="D362" s="487"/>
      <c r="E362" s="487"/>
      <c r="F362" s="487"/>
    </row>
    <row r="363" spans="2:6" ht="12.75">
      <c r="B363" s="487"/>
      <c r="C363" s="487"/>
      <c r="D363" s="487"/>
      <c r="E363" s="487"/>
      <c r="F363" s="487"/>
    </row>
    <row r="364" spans="2:6" ht="12.75">
      <c r="B364" s="487"/>
      <c r="C364" s="487"/>
      <c r="D364" s="487"/>
      <c r="E364" s="487"/>
      <c r="F364" s="487"/>
    </row>
    <row r="365" spans="2:6" ht="12.75">
      <c r="B365" s="487"/>
      <c r="C365" s="487"/>
      <c r="D365" s="487"/>
      <c r="E365" s="487"/>
      <c r="F365" s="487"/>
    </row>
    <row r="366" spans="2:6" ht="12.75">
      <c r="B366" s="487"/>
      <c r="C366" s="487"/>
      <c r="D366" s="487"/>
      <c r="E366" s="487"/>
      <c r="F366" s="487"/>
    </row>
    <row r="367" spans="2:6" ht="12.75">
      <c r="B367" s="487"/>
      <c r="C367" s="487"/>
      <c r="D367" s="487"/>
      <c r="E367" s="487"/>
      <c r="F367" s="487"/>
    </row>
    <row r="368" spans="2:6" ht="12.75">
      <c r="B368" s="487"/>
      <c r="C368" s="487"/>
      <c r="D368" s="487"/>
      <c r="E368" s="487"/>
      <c r="F368" s="487"/>
    </row>
    <row r="369" spans="2:6" ht="12.75">
      <c r="B369" s="487"/>
      <c r="C369" s="487"/>
      <c r="D369" s="487"/>
      <c r="E369" s="487"/>
      <c r="F369" s="487"/>
    </row>
    <row r="370" spans="2:6" ht="12.75">
      <c r="B370" s="487"/>
      <c r="C370" s="487"/>
      <c r="D370" s="487"/>
      <c r="E370" s="487"/>
      <c r="F370" s="487"/>
    </row>
    <row r="371" spans="2:6" ht="12.75">
      <c r="B371" s="487"/>
      <c r="C371" s="487"/>
      <c r="D371" s="487"/>
      <c r="E371" s="487"/>
      <c r="F371" s="487"/>
    </row>
    <row r="372" spans="2:6" ht="12.75">
      <c r="B372" s="487"/>
      <c r="C372" s="487"/>
      <c r="D372" s="487"/>
      <c r="E372" s="487"/>
      <c r="F372" s="487"/>
    </row>
    <row r="373" spans="2:6" ht="12.75">
      <c r="B373" s="487"/>
      <c r="C373" s="487"/>
      <c r="D373" s="487"/>
      <c r="E373" s="487"/>
      <c r="F373" s="487"/>
    </row>
    <row r="374" spans="2:6" ht="12.75">
      <c r="B374" s="487"/>
      <c r="C374" s="487"/>
      <c r="D374" s="487"/>
      <c r="E374" s="487"/>
      <c r="F374" s="487"/>
    </row>
    <row r="375" spans="2:6" ht="12.75">
      <c r="B375" s="487"/>
      <c r="C375" s="487"/>
      <c r="D375" s="487"/>
      <c r="E375" s="487"/>
      <c r="F375" s="487"/>
    </row>
    <row r="376" spans="2:6" ht="12.75">
      <c r="B376" s="487"/>
      <c r="C376" s="487"/>
      <c r="D376" s="487"/>
      <c r="E376" s="487"/>
      <c r="F376" s="487"/>
    </row>
    <row r="377" spans="2:6" ht="12.75">
      <c r="B377" s="487"/>
      <c r="C377" s="487"/>
      <c r="D377" s="487"/>
      <c r="E377" s="487"/>
      <c r="F377" s="487"/>
    </row>
    <row r="378" spans="2:6" ht="12.75">
      <c r="B378" s="487"/>
      <c r="C378" s="487"/>
      <c r="D378" s="487"/>
      <c r="E378" s="487"/>
      <c r="F378" s="487"/>
    </row>
    <row r="379" spans="2:6" ht="12.75">
      <c r="B379" s="487"/>
      <c r="C379" s="487"/>
      <c r="D379" s="487"/>
      <c r="E379" s="487"/>
      <c r="F379" s="487"/>
    </row>
    <row r="380" spans="2:6" ht="12.75">
      <c r="B380" s="487"/>
      <c r="C380" s="487"/>
      <c r="D380" s="487"/>
      <c r="E380" s="487"/>
      <c r="F380" s="487"/>
    </row>
    <row r="381" spans="2:6" ht="12.75">
      <c r="B381" s="487"/>
      <c r="C381" s="487"/>
      <c r="D381" s="487"/>
      <c r="E381" s="487"/>
      <c r="F381" s="487"/>
    </row>
    <row r="382" spans="2:6" ht="12.75">
      <c r="B382" s="487"/>
      <c r="C382" s="487"/>
      <c r="D382" s="487"/>
      <c r="E382" s="487"/>
      <c r="F382" s="487"/>
    </row>
    <row r="383" spans="2:6" ht="12.75">
      <c r="B383" s="487"/>
      <c r="C383" s="487"/>
      <c r="D383" s="487"/>
      <c r="E383" s="487"/>
      <c r="F383" s="487"/>
    </row>
    <row r="384" spans="2:6" ht="12.75">
      <c r="B384" s="487"/>
      <c r="C384" s="487"/>
      <c r="D384" s="487"/>
      <c r="E384" s="487"/>
      <c r="F384" s="487"/>
    </row>
    <row r="385" spans="2:6" ht="12.75">
      <c r="B385" s="487"/>
      <c r="C385" s="487"/>
      <c r="D385" s="487"/>
      <c r="E385" s="487"/>
      <c r="F385" s="487"/>
    </row>
    <row r="386" spans="2:6" ht="12.75">
      <c r="B386" s="487"/>
      <c r="C386" s="487"/>
      <c r="D386" s="487"/>
      <c r="E386" s="487"/>
      <c r="F386" s="487"/>
    </row>
    <row r="387" spans="2:6" ht="12.75">
      <c r="B387" s="487"/>
      <c r="C387" s="487"/>
      <c r="D387" s="487"/>
      <c r="E387" s="487"/>
      <c r="F387" s="487"/>
    </row>
    <row r="388" spans="2:6" ht="12.75">
      <c r="B388" s="487"/>
      <c r="C388" s="487"/>
      <c r="D388" s="487"/>
      <c r="E388" s="487"/>
      <c r="F388" s="487"/>
    </row>
    <row r="389" spans="2:6" ht="12.75">
      <c r="B389" s="487"/>
      <c r="C389" s="487"/>
      <c r="D389" s="487"/>
      <c r="E389" s="487"/>
      <c r="F389" s="487"/>
    </row>
    <row r="390" spans="2:6" ht="12.75">
      <c r="B390" s="487"/>
      <c r="C390" s="487"/>
      <c r="D390" s="487"/>
      <c r="E390" s="487"/>
      <c r="F390" s="487"/>
    </row>
    <row r="391" spans="2:6" ht="12.75">
      <c r="B391" s="487"/>
      <c r="C391" s="487"/>
      <c r="D391" s="487"/>
      <c r="E391" s="487"/>
      <c r="F391" s="487"/>
    </row>
    <row r="392" spans="2:6" ht="12.75">
      <c r="B392" s="487"/>
      <c r="C392" s="487"/>
      <c r="D392" s="487"/>
      <c r="E392" s="487"/>
      <c r="F392" s="487"/>
    </row>
    <row r="393" spans="2:6" ht="12.75">
      <c r="B393" s="487"/>
      <c r="C393" s="487"/>
      <c r="D393" s="487"/>
      <c r="E393" s="487"/>
      <c r="F393" s="487"/>
    </row>
    <row r="394" spans="2:6" ht="12.75">
      <c r="B394" s="487"/>
      <c r="C394" s="487"/>
      <c r="D394" s="487"/>
      <c r="E394" s="487"/>
      <c r="F394" s="487"/>
    </row>
    <row r="395" spans="2:6" ht="12.75">
      <c r="B395" s="487"/>
      <c r="C395" s="487"/>
      <c r="D395" s="487"/>
      <c r="E395" s="487"/>
      <c r="F395" s="487"/>
    </row>
    <row r="396" spans="2:6" ht="12.75">
      <c r="B396" s="487"/>
      <c r="C396" s="487"/>
      <c r="D396" s="487"/>
      <c r="E396" s="487"/>
      <c r="F396" s="487"/>
    </row>
    <row r="397" spans="2:6" ht="12.75">
      <c r="B397" s="487"/>
      <c r="C397" s="487"/>
      <c r="D397" s="487"/>
      <c r="E397" s="487"/>
      <c r="F397" s="487"/>
    </row>
    <row r="398" spans="2:6" ht="12.75">
      <c r="B398" s="487"/>
      <c r="C398" s="487"/>
      <c r="D398" s="487"/>
      <c r="E398" s="487"/>
      <c r="F398" s="487"/>
    </row>
    <row r="399" spans="2:6" ht="12.75">
      <c r="B399" s="487"/>
      <c r="C399" s="487"/>
      <c r="D399" s="487"/>
      <c r="E399" s="487"/>
      <c r="F399" s="487"/>
    </row>
    <row r="400" spans="2:6" ht="12.75">
      <c r="B400" s="487"/>
      <c r="C400" s="487"/>
      <c r="D400" s="487"/>
      <c r="E400" s="487"/>
      <c r="F400" s="487"/>
    </row>
    <row r="401" spans="2:6" ht="12.75">
      <c r="B401" s="487"/>
      <c r="C401" s="487"/>
      <c r="D401" s="487"/>
      <c r="E401" s="487"/>
      <c r="F401" s="487"/>
    </row>
    <row r="402" spans="2:6" ht="12.75">
      <c r="B402" s="487"/>
      <c r="C402" s="487"/>
      <c r="D402" s="487"/>
      <c r="E402" s="487"/>
      <c r="F402" s="487"/>
    </row>
    <row r="403" spans="2:6" ht="12.75">
      <c r="B403" s="487"/>
      <c r="C403" s="487"/>
      <c r="D403" s="487"/>
      <c r="E403" s="487"/>
      <c r="F403" s="487"/>
    </row>
    <row r="404" spans="2:6" ht="12.75">
      <c r="B404" s="487"/>
      <c r="C404" s="487"/>
      <c r="D404" s="487"/>
      <c r="E404" s="487"/>
      <c r="F404" s="487"/>
    </row>
    <row r="405" spans="2:6" ht="12.75">
      <c r="B405" s="487"/>
      <c r="C405" s="487"/>
      <c r="D405" s="487"/>
      <c r="E405" s="487"/>
      <c r="F405" s="487"/>
    </row>
    <row r="406" spans="2:6" ht="12.75">
      <c r="B406" s="487"/>
      <c r="C406" s="487"/>
      <c r="D406" s="487"/>
      <c r="E406" s="487"/>
      <c r="F406" s="487"/>
    </row>
    <row r="407" spans="2:6" ht="12.75">
      <c r="B407" s="487"/>
      <c r="C407" s="487"/>
      <c r="D407" s="487"/>
      <c r="E407" s="487"/>
      <c r="F407" s="487"/>
    </row>
    <row r="408" spans="2:6" ht="12.75">
      <c r="B408" s="487"/>
      <c r="C408" s="487"/>
      <c r="D408" s="487"/>
      <c r="E408" s="487"/>
      <c r="F408" s="487"/>
    </row>
    <row r="409" spans="2:6" ht="12.75">
      <c r="B409" s="487"/>
      <c r="C409" s="487"/>
      <c r="D409" s="487"/>
      <c r="E409" s="487"/>
      <c r="F409" s="487"/>
    </row>
    <row r="410" spans="2:6" ht="12.75">
      <c r="B410" s="487"/>
      <c r="C410" s="487"/>
      <c r="D410" s="487"/>
      <c r="E410" s="487"/>
      <c r="F410" s="487"/>
    </row>
    <row r="411" spans="2:6" ht="12.75">
      <c r="B411" s="487"/>
      <c r="C411" s="487"/>
      <c r="D411" s="487"/>
      <c r="E411" s="487"/>
      <c r="F411" s="487"/>
    </row>
    <row r="412" spans="2:6" ht="12.75">
      <c r="B412" s="487"/>
      <c r="C412" s="487"/>
      <c r="D412" s="487"/>
      <c r="E412" s="487"/>
      <c r="F412" s="487"/>
    </row>
    <row r="413" spans="2:6" ht="12.75">
      <c r="B413" s="487"/>
      <c r="C413" s="487"/>
      <c r="D413" s="487"/>
      <c r="E413" s="487"/>
      <c r="F413" s="487"/>
    </row>
    <row r="414" spans="2:6" ht="12.75">
      <c r="B414" s="487"/>
      <c r="C414" s="487"/>
      <c r="D414" s="487"/>
      <c r="E414" s="487"/>
      <c r="F414" s="487"/>
    </row>
    <row r="415" spans="2:6" ht="12.75">
      <c r="B415" s="487"/>
      <c r="C415" s="487"/>
      <c r="D415" s="487"/>
      <c r="E415" s="487"/>
      <c r="F415" s="487"/>
    </row>
    <row r="416" spans="2:6" ht="12.75">
      <c r="B416" s="487"/>
      <c r="C416" s="487"/>
      <c r="D416" s="487"/>
      <c r="E416" s="487"/>
      <c r="F416" s="487"/>
    </row>
    <row r="417" spans="2:6" ht="12.75">
      <c r="B417" s="487"/>
      <c r="C417" s="487"/>
      <c r="D417" s="487"/>
      <c r="E417" s="487"/>
      <c r="F417" s="487"/>
    </row>
    <row r="418" spans="2:6" ht="12.75">
      <c r="B418" s="487"/>
      <c r="C418" s="487"/>
      <c r="D418" s="487"/>
      <c r="E418" s="487"/>
      <c r="F418" s="487"/>
    </row>
    <row r="419" spans="2:6" ht="12.75">
      <c r="B419" s="487"/>
      <c r="C419" s="487"/>
      <c r="D419" s="487"/>
      <c r="E419" s="487"/>
      <c r="F419" s="487"/>
    </row>
    <row r="420" spans="2:6" ht="12.75">
      <c r="B420" s="487"/>
      <c r="C420" s="487"/>
      <c r="D420" s="487"/>
      <c r="E420" s="487"/>
      <c r="F420" s="487"/>
    </row>
    <row r="421" spans="2:6" ht="12.75">
      <c r="B421" s="487"/>
      <c r="C421" s="487"/>
      <c r="D421" s="487"/>
      <c r="E421" s="487"/>
      <c r="F421" s="487"/>
    </row>
    <row r="422" spans="2:6" ht="12.75">
      <c r="B422" s="487"/>
      <c r="C422" s="487"/>
      <c r="D422" s="487"/>
      <c r="E422" s="487"/>
      <c r="F422" s="487"/>
    </row>
    <row r="423" spans="2:6" ht="12.75">
      <c r="B423" s="487"/>
      <c r="C423" s="487"/>
      <c r="D423" s="487"/>
      <c r="E423" s="487"/>
      <c r="F423" s="487"/>
    </row>
    <row r="424" spans="2:6" ht="12.75">
      <c r="B424" s="487"/>
      <c r="C424" s="487"/>
      <c r="D424" s="487"/>
      <c r="E424" s="487"/>
      <c r="F424" s="487"/>
    </row>
    <row r="425" spans="2:6" ht="12.75">
      <c r="B425" s="487"/>
      <c r="C425" s="487"/>
      <c r="D425" s="487"/>
      <c r="E425" s="487"/>
      <c r="F425" s="487"/>
    </row>
    <row r="426" spans="2:6" ht="12.75">
      <c r="B426" s="487"/>
      <c r="C426" s="487"/>
      <c r="D426" s="487"/>
      <c r="E426" s="487"/>
      <c r="F426" s="487"/>
    </row>
    <row r="427" spans="2:6" ht="12.75">
      <c r="B427" s="487"/>
      <c r="C427" s="487"/>
      <c r="D427" s="487"/>
      <c r="E427" s="487"/>
      <c r="F427" s="487"/>
    </row>
    <row r="428" spans="2:6" ht="12.75">
      <c r="B428" s="487"/>
      <c r="C428" s="487"/>
      <c r="D428" s="487"/>
      <c r="E428" s="487"/>
      <c r="F428" s="487"/>
    </row>
    <row r="429" spans="2:6" ht="12.75">
      <c r="B429" s="487"/>
      <c r="C429" s="487"/>
      <c r="D429" s="487"/>
      <c r="E429" s="487"/>
      <c r="F429" s="487"/>
    </row>
    <row r="430" spans="2:6" ht="12.75">
      <c r="B430" s="487"/>
      <c r="C430" s="487"/>
      <c r="D430" s="487"/>
      <c r="E430" s="487"/>
      <c r="F430" s="487"/>
    </row>
    <row r="431" spans="2:6" ht="12.75">
      <c r="B431" s="487"/>
      <c r="C431" s="487"/>
      <c r="D431" s="487"/>
      <c r="E431" s="487"/>
      <c r="F431" s="487"/>
    </row>
    <row r="432" spans="2:6" ht="12.75">
      <c r="B432" s="487"/>
      <c r="C432" s="487"/>
      <c r="D432" s="487"/>
      <c r="E432" s="487"/>
      <c r="F432" s="487"/>
    </row>
    <row r="433" spans="2:6" ht="12.75">
      <c r="B433" s="487"/>
      <c r="C433" s="487"/>
      <c r="D433" s="487"/>
      <c r="E433" s="487"/>
      <c r="F433" s="487"/>
    </row>
    <row r="434" spans="2:6" ht="12.75">
      <c r="B434" s="487"/>
      <c r="C434" s="487"/>
      <c r="D434" s="487"/>
      <c r="E434" s="487"/>
      <c r="F434" s="487"/>
    </row>
    <row r="435" spans="2:6" ht="12.75">
      <c r="B435" s="487"/>
      <c r="C435" s="487"/>
      <c r="D435" s="487"/>
      <c r="E435" s="487"/>
      <c r="F435" s="487"/>
    </row>
    <row r="436" spans="2:6" ht="12.75">
      <c r="B436" s="487"/>
      <c r="C436" s="487"/>
      <c r="D436" s="487"/>
      <c r="E436" s="487"/>
      <c r="F436" s="487"/>
    </row>
    <row r="437" spans="2:6" ht="12.75">
      <c r="B437" s="487"/>
      <c r="C437" s="487"/>
      <c r="D437" s="487"/>
      <c r="E437" s="487"/>
      <c r="F437" s="487"/>
    </row>
    <row r="438" spans="2:6" ht="12.75">
      <c r="B438" s="487"/>
      <c r="C438" s="487"/>
      <c r="D438" s="487"/>
      <c r="E438" s="487"/>
      <c r="F438" s="487"/>
    </row>
    <row r="439" spans="2:6" ht="12.75">
      <c r="B439" s="487"/>
      <c r="C439" s="487"/>
      <c r="D439" s="487"/>
      <c r="E439" s="487"/>
      <c r="F439" s="487"/>
    </row>
    <row r="440" spans="2:6" ht="12.75">
      <c r="B440" s="487"/>
      <c r="C440" s="487"/>
      <c r="D440" s="487"/>
      <c r="E440" s="487"/>
      <c r="F440" s="487"/>
    </row>
    <row r="441" spans="2:6" ht="12.75">
      <c r="B441" s="487"/>
      <c r="C441" s="487"/>
      <c r="D441" s="487"/>
      <c r="E441" s="487"/>
      <c r="F441" s="487"/>
    </row>
    <row r="442" spans="2:6" ht="12.75">
      <c r="B442" s="487"/>
      <c r="C442" s="487"/>
      <c r="D442" s="487"/>
      <c r="E442" s="487"/>
      <c r="F442" s="487"/>
    </row>
    <row r="443" spans="2:6" ht="12.75">
      <c r="B443" s="487"/>
      <c r="C443" s="487"/>
      <c r="D443" s="487"/>
      <c r="E443" s="487"/>
      <c r="F443" s="487"/>
    </row>
    <row r="444" spans="2:6" ht="12.75">
      <c r="B444" s="487"/>
      <c r="C444" s="487"/>
      <c r="D444" s="487"/>
      <c r="E444" s="487"/>
      <c r="F444" s="487"/>
    </row>
    <row r="445" spans="2:6" ht="12.75">
      <c r="B445" s="487"/>
      <c r="C445" s="487"/>
      <c r="D445" s="487"/>
      <c r="E445" s="487"/>
      <c r="F445" s="487"/>
    </row>
    <row r="446" spans="2:6" ht="12.75">
      <c r="B446" s="487"/>
      <c r="C446" s="487"/>
      <c r="D446" s="487"/>
      <c r="E446" s="487"/>
      <c r="F446" s="487"/>
    </row>
    <row r="447" spans="2:6" ht="12.75">
      <c r="B447" s="487"/>
      <c r="C447" s="487"/>
      <c r="D447" s="487"/>
      <c r="E447" s="487"/>
      <c r="F447" s="487"/>
    </row>
    <row r="448" spans="2:6" ht="12.75">
      <c r="B448" s="487"/>
      <c r="C448" s="487"/>
      <c r="D448" s="487"/>
      <c r="E448" s="487"/>
      <c r="F448" s="487"/>
    </row>
    <row r="449" spans="2:6" ht="12.75">
      <c r="B449" s="487"/>
      <c r="C449" s="487"/>
      <c r="D449" s="487"/>
      <c r="E449" s="487"/>
      <c r="F449" s="487"/>
    </row>
    <row r="450" spans="2:6" ht="12.75">
      <c r="B450" s="487"/>
      <c r="C450" s="487"/>
      <c r="D450" s="487"/>
      <c r="E450" s="487"/>
      <c r="F450" s="487"/>
    </row>
    <row r="451" spans="2:6" ht="12.75">
      <c r="B451" s="487"/>
      <c r="C451" s="487"/>
      <c r="D451" s="487"/>
      <c r="E451" s="487"/>
      <c r="F451" s="487"/>
    </row>
    <row r="452" spans="2:6" ht="12.75">
      <c r="B452" s="487"/>
      <c r="C452" s="487"/>
      <c r="D452" s="487"/>
      <c r="E452" s="487"/>
      <c r="F452" s="487"/>
    </row>
    <row r="453" spans="2:6" ht="12.75">
      <c r="B453" s="487"/>
      <c r="C453" s="487"/>
      <c r="D453" s="487"/>
      <c r="E453" s="487"/>
      <c r="F453" s="487"/>
    </row>
    <row r="454" spans="2:6" ht="12.75">
      <c r="B454" s="487"/>
      <c r="C454" s="487"/>
      <c r="D454" s="487"/>
      <c r="E454" s="487"/>
      <c r="F454" s="487"/>
    </row>
    <row r="455" spans="2:6" ht="12.75">
      <c r="B455" s="487"/>
      <c r="C455" s="487"/>
      <c r="D455" s="487"/>
      <c r="E455" s="487"/>
      <c r="F455" s="487"/>
    </row>
    <row r="456" spans="2:6" ht="12.75">
      <c r="B456" s="487"/>
      <c r="C456" s="487"/>
      <c r="D456" s="487"/>
      <c r="E456" s="487"/>
      <c r="F456" s="487"/>
    </row>
    <row r="457" spans="2:6" ht="12.75">
      <c r="B457" s="487"/>
      <c r="C457" s="487"/>
      <c r="D457" s="487"/>
      <c r="E457" s="487"/>
      <c r="F457" s="487"/>
    </row>
    <row r="458" spans="2:6" ht="12.75">
      <c r="B458" s="487"/>
      <c r="C458" s="487"/>
      <c r="D458" s="487"/>
      <c r="E458" s="487"/>
      <c r="F458" s="487"/>
    </row>
    <row r="459" spans="2:6" ht="12.75">
      <c r="B459" s="487"/>
      <c r="C459" s="487"/>
      <c r="D459" s="487"/>
      <c r="E459" s="487"/>
      <c r="F459" s="487"/>
    </row>
    <row r="460" spans="2:6" ht="12.75">
      <c r="B460" s="487"/>
      <c r="C460" s="487"/>
      <c r="D460" s="487"/>
      <c r="E460" s="487"/>
      <c r="F460" s="487"/>
    </row>
    <row r="461" spans="2:6" ht="12.75">
      <c r="B461" s="487"/>
      <c r="C461" s="487"/>
      <c r="D461" s="487"/>
      <c r="E461" s="487"/>
      <c r="F461" s="487"/>
    </row>
    <row r="462" spans="2:6" ht="12.75">
      <c r="B462" s="487"/>
      <c r="C462" s="487"/>
      <c r="D462" s="487"/>
      <c r="E462" s="487"/>
      <c r="F462" s="487"/>
    </row>
    <row r="463" spans="2:6" ht="12.75">
      <c r="B463" s="487"/>
      <c r="C463" s="487"/>
      <c r="D463" s="487"/>
      <c r="E463" s="487"/>
      <c r="F463" s="487"/>
    </row>
    <row r="464" spans="2:6" ht="12.75">
      <c r="B464" s="487"/>
      <c r="C464" s="487"/>
      <c r="D464" s="487"/>
      <c r="E464" s="487"/>
      <c r="F464" s="487"/>
    </row>
    <row r="465" spans="2:6" ht="12.75">
      <c r="B465" s="487"/>
      <c r="C465" s="487"/>
      <c r="D465" s="487"/>
      <c r="E465" s="487"/>
      <c r="F465" s="487"/>
    </row>
    <row r="466" spans="2:6" ht="12.75">
      <c r="B466" s="487"/>
      <c r="C466" s="487"/>
      <c r="D466" s="487"/>
      <c r="E466" s="487"/>
      <c r="F466" s="487"/>
    </row>
    <row r="467" spans="2:6" ht="12.75">
      <c r="B467" s="487"/>
      <c r="C467" s="487"/>
      <c r="D467" s="487"/>
      <c r="E467" s="487"/>
      <c r="F467" s="487"/>
    </row>
    <row r="468" spans="2:6" ht="12.75">
      <c r="B468" s="487"/>
      <c r="C468" s="487"/>
      <c r="D468" s="487"/>
      <c r="E468" s="487"/>
      <c r="F468" s="487"/>
    </row>
    <row r="469" spans="2:6" ht="12.75">
      <c r="B469" s="487"/>
      <c r="C469" s="487"/>
      <c r="D469" s="487"/>
      <c r="E469" s="487"/>
      <c r="F469" s="487"/>
    </row>
    <row r="470" spans="2:6" ht="12.75">
      <c r="B470" s="487"/>
      <c r="C470" s="487"/>
      <c r="D470" s="487"/>
      <c r="E470" s="487"/>
      <c r="F470" s="487"/>
    </row>
    <row r="471" spans="2:6" ht="12.75">
      <c r="B471" s="487"/>
      <c r="C471" s="487"/>
      <c r="D471" s="487"/>
      <c r="E471" s="487"/>
      <c r="F471" s="487"/>
    </row>
    <row r="472" spans="2:6" ht="12.75">
      <c r="B472" s="487"/>
      <c r="C472" s="487"/>
      <c r="D472" s="487"/>
      <c r="E472" s="487"/>
      <c r="F472" s="487"/>
    </row>
    <row r="473" spans="2:6" ht="12.75">
      <c r="B473" s="487"/>
      <c r="C473" s="487"/>
      <c r="D473" s="487"/>
      <c r="E473" s="487"/>
      <c r="F473" s="487"/>
    </row>
    <row r="474" spans="2:6" ht="12.75">
      <c r="B474" s="487"/>
      <c r="C474" s="487"/>
      <c r="D474" s="487"/>
      <c r="E474" s="487"/>
      <c r="F474" s="487"/>
    </row>
    <row r="475" spans="2:6" ht="12.75">
      <c r="B475" s="487"/>
      <c r="C475" s="487"/>
      <c r="D475" s="487"/>
      <c r="E475" s="487"/>
      <c r="F475" s="487"/>
    </row>
    <row r="476" spans="2:6" ht="12.75">
      <c r="B476" s="487"/>
      <c r="C476" s="487"/>
      <c r="D476" s="487"/>
      <c r="E476" s="487"/>
      <c r="F476" s="487"/>
    </row>
    <row r="477" spans="2:6" ht="12.75">
      <c r="B477" s="487"/>
      <c r="C477" s="487"/>
      <c r="D477" s="487"/>
      <c r="E477" s="487"/>
      <c r="F477" s="487"/>
    </row>
    <row r="478" spans="2:6" ht="12.75">
      <c r="B478" s="487"/>
      <c r="C478" s="487"/>
      <c r="D478" s="487"/>
      <c r="E478" s="487"/>
      <c r="F478" s="487"/>
    </row>
    <row r="479" spans="2:6" ht="12.75">
      <c r="B479" s="487"/>
      <c r="C479" s="487"/>
      <c r="D479" s="487"/>
      <c r="E479" s="487"/>
      <c r="F479" s="487"/>
    </row>
    <row r="480" spans="2:6" ht="12.75">
      <c r="B480" s="487"/>
      <c r="C480" s="487"/>
      <c r="D480" s="487"/>
      <c r="E480" s="487"/>
      <c r="F480" s="487"/>
    </row>
    <row r="481" spans="2:6" ht="12.75">
      <c r="B481" s="487"/>
      <c r="C481" s="487"/>
      <c r="D481" s="487"/>
      <c r="E481" s="487"/>
      <c r="F481" s="487"/>
    </row>
    <row r="482" spans="2:6" ht="12.75">
      <c r="B482" s="487"/>
      <c r="C482" s="487"/>
      <c r="D482" s="487"/>
      <c r="E482" s="487"/>
      <c r="F482" s="487"/>
    </row>
    <row r="483" spans="2:6" ht="12.75">
      <c r="B483" s="487"/>
      <c r="C483" s="487"/>
      <c r="D483" s="487"/>
      <c r="E483" s="487"/>
      <c r="F483" s="487"/>
    </row>
    <row r="484" spans="2:6" ht="12.75">
      <c r="B484" s="487"/>
      <c r="C484" s="487"/>
      <c r="D484" s="487"/>
      <c r="E484" s="487"/>
      <c r="F484" s="487"/>
    </row>
    <row r="485" spans="2:6" ht="12.75">
      <c r="B485" s="487"/>
      <c r="C485" s="487"/>
      <c r="D485" s="487"/>
      <c r="E485" s="487"/>
      <c r="F485" s="487"/>
    </row>
    <row r="486" spans="2:6" ht="12.75">
      <c r="B486" s="487"/>
      <c r="C486" s="487"/>
      <c r="D486" s="487"/>
      <c r="E486" s="487"/>
      <c r="F486" s="487"/>
    </row>
    <row r="487" spans="2:6" ht="12.75">
      <c r="B487" s="487"/>
      <c r="C487" s="487"/>
      <c r="D487" s="487"/>
      <c r="E487" s="487"/>
      <c r="F487" s="487"/>
    </row>
    <row r="488" spans="2:6" ht="12.75">
      <c r="B488" s="487"/>
      <c r="C488" s="487"/>
      <c r="D488" s="487"/>
      <c r="E488" s="487"/>
      <c r="F488" s="487"/>
    </row>
    <row r="489" spans="2:6" ht="12.75">
      <c r="B489" s="487"/>
      <c r="C489" s="487"/>
      <c r="D489" s="487"/>
      <c r="E489" s="487"/>
      <c r="F489" s="487"/>
    </row>
    <row r="490" spans="2:6" ht="12.75">
      <c r="B490" s="487"/>
      <c r="C490" s="487"/>
      <c r="D490" s="487"/>
      <c r="E490" s="487"/>
      <c r="F490" s="487"/>
    </row>
    <row r="491" spans="2:6" ht="12.75">
      <c r="B491" s="487"/>
      <c r="C491" s="487"/>
      <c r="D491" s="487"/>
      <c r="E491" s="487"/>
      <c r="F491" s="487"/>
    </row>
    <row r="492" spans="2:6" ht="12.75">
      <c r="B492" s="487"/>
      <c r="C492" s="487"/>
      <c r="D492" s="487"/>
      <c r="E492" s="487"/>
      <c r="F492" s="487"/>
    </row>
    <row r="493" spans="2:6" ht="12.75">
      <c r="B493" s="487"/>
      <c r="C493" s="487"/>
      <c r="D493" s="487"/>
      <c r="E493" s="487"/>
      <c r="F493" s="487"/>
    </row>
    <row r="494" spans="2:6" ht="12.75">
      <c r="B494" s="487"/>
      <c r="C494" s="487"/>
      <c r="D494" s="487"/>
      <c r="E494" s="487"/>
      <c r="F494" s="487"/>
    </row>
    <row r="495" spans="2:6" ht="12.75">
      <c r="B495" s="487"/>
      <c r="C495" s="487"/>
      <c r="D495" s="487"/>
      <c r="E495" s="487"/>
      <c r="F495" s="487"/>
    </row>
    <row r="496" spans="2:6" ht="12.75">
      <c r="B496" s="487"/>
      <c r="C496" s="487"/>
      <c r="D496" s="487"/>
      <c r="E496" s="487"/>
      <c r="F496" s="487"/>
    </row>
    <row r="497" spans="2:6" ht="12.75">
      <c r="B497" s="487"/>
      <c r="C497" s="487"/>
      <c r="D497" s="487"/>
      <c r="E497" s="487"/>
      <c r="F497" s="487"/>
    </row>
    <row r="498" spans="2:6" ht="12.75">
      <c r="B498" s="487"/>
      <c r="C498" s="487"/>
      <c r="D498" s="487"/>
      <c r="E498" s="487"/>
      <c r="F498" s="487"/>
    </row>
    <row r="499" spans="2:6" ht="12.75">
      <c r="B499" s="487"/>
      <c r="C499" s="487"/>
      <c r="D499" s="487"/>
      <c r="E499" s="487"/>
      <c r="F499" s="487"/>
    </row>
    <row r="500" spans="2:6" ht="12.75">
      <c r="B500" s="487"/>
      <c r="C500" s="487"/>
      <c r="D500" s="487"/>
      <c r="E500" s="487"/>
      <c r="F500" s="487"/>
    </row>
    <row r="501" spans="2:6" ht="12.75">
      <c r="B501" s="487"/>
      <c r="C501" s="487"/>
      <c r="D501" s="487"/>
      <c r="E501" s="487"/>
      <c r="F501" s="487"/>
    </row>
    <row r="502" spans="2:6" ht="12.75">
      <c r="B502" s="487"/>
      <c r="C502" s="487"/>
      <c r="D502" s="487"/>
      <c r="E502" s="487"/>
      <c r="F502" s="487"/>
    </row>
    <row r="503" spans="2:6" ht="12.75">
      <c r="B503" s="487"/>
      <c r="C503" s="487"/>
      <c r="D503" s="487"/>
      <c r="E503" s="487"/>
      <c r="F503" s="487"/>
    </row>
    <row r="504" spans="2:6" ht="12.75">
      <c r="B504" s="487"/>
      <c r="C504" s="487"/>
      <c r="D504" s="487"/>
      <c r="E504" s="487"/>
      <c r="F504" s="487"/>
    </row>
    <row r="505" spans="2:6" ht="12.75">
      <c r="B505" s="487"/>
      <c r="C505" s="487"/>
      <c r="D505" s="487"/>
      <c r="E505" s="487"/>
      <c r="F505" s="487"/>
    </row>
    <row r="506" spans="2:6" ht="12.75">
      <c r="B506" s="487"/>
      <c r="C506" s="487"/>
      <c r="D506" s="487"/>
      <c r="E506" s="487"/>
      <c r="F506" s="487"/>
    </row>
    <row r="507" spans="2:6" ht="12.75">
      <c r="B507" s="487"/>
      <c r="C507" s="487"/>
      <c r="D507" s="487"/>
      <c r="E507" s="487"/>
      <c r="F507" s="487"/>
    </row>
    <row r="508" spans="2:6" ht="12.75">
      <c r="B508" s="487"/>
      <c r="C508" s="487"/>
      <c r="D508" s="487"/>
      <c r="E508" s="487"/>
      <c r="F508" s="487"/>
    </row>
    <row r="509" spans="2:6" ht="12.75">
      <c r="B509" s="487"/>
      <c r="C509" s="487"/>
      <c r="D509" s="487"/>
      <c r="E509" s="487"/>
      <c r="F509" s="487"/>
    </row>
    <row r="510" spans="2:6" ht="12.75">
      <c r="B510" s="487"/>
      <c r="C510" s="487"/>
      <c r="D510" s="487"/>
      <c r="E510" s="487"/>
      <c r="F510" s="487"/>
    </row>
    <row r="511" spans="2:6" ht="12.75">
      <c r="B511" s="487"/>
      <c r="C511" s="487"/>
      <c r="D511" s="487"/>
      <c r="E511" s="487"/>
      <c r="F511" s="487"/>
    </row>
    <row r="512" spans="2:6" ht="12.75">
      <c r="B512" s="487"/>
      <c r="C512" s="487"/>
      <c r="D512" s="487"/>
      <c r="E512" s="487"/>
      <c r="F512" s="487"/>
    </row>
    <row r="513" spans="2:6" ht="12.75">
      <c r="B513" s="487"/>
      <c r="C513" s="487"/>
      <c r="D513" s="487"/>
      <c r="E513" s="487"/>
      <c r="F513" s="487"/>
    </row>
    <row r="514" spans="2:6" ht="12.75">
      <c r="B514" s="487"/>
      <c r="C514" s="487"/>
      <c r="D514" s="487"/>
      <c r="E514" s="487"/>
      <c r="F514" s="487"/>
    </row>
    <row r="515" spans="2:6" ht="12.75">
      <c r="B515" s="487"/>
      <c r="C515" s="487"/>
      <c r="D515" s="487"/>
      <c r="E515" s="487"/>
      <c r="F515" s="487"/>
    </row>
    <row r="516" spans="2:6" ht="12.75">
      <c r="B516" s="487"/>
      <c r="C516" s="487"/>
      <c r="D516" s="487"/>
      <c r="E516" s="487"/>
      <c r="F516" s="487"/>
    </row>
    <row r="517" spans="2:6" ht="12.75">
      <c r="B517" s="487"/>
      <c r="C517" s="487"/>
      <c r="D517" s="487"/>
      <c r="E517" s="487"/>
      <c r="F517" s="487"/>
    </row>
    <row r="518" spans="2:6" ht="12.75">
      <c r="B518" s="487"/>
      <c r="C518" s="487"/>
      <c r="D518" s="487"/>
      <c r="E518" s="487"/>
      <c r="F518" s="487"/>
    </row>
    <row r="519" spans="2:6" ht="12.75">
      <c r="B519" s="487"/>
      <c r="C519" s="487"/>
      <c r="D519" s="487"/>
      <c r="E519" s="487"/>
      <c r="F519" s="487"/>
    </row>
    <row r="520" spans="2:6" ht="12.75">
      <c r="B520" s="487"/>
      <c r="C520" s="487"/>
      <c r="D520" s="487"/>
      <c r="E520" s="487"/>
      <c r="F520" s="487"/>
    </row>
    <row r="521" spans="2:6" ht="12.75">
      <c r="B521" s="487"/>
      <c r="C521" s="487"/>
      <c r="D521" s="487"/>
      <c r="E521" s="487"/>
      <c r="F521" s="487"/>
    </row>
    <row r="522" spans="2:6" ht="12.75">
      <c r="B522" s="487"/>
      <c r="C522" s="487"/>
      <c r="D522" s="487"/>
      <c r="E522" s="487"/>
      <c r="F522" s="487"/>
    </row>
    <row r="523" spans="2:6" ht="12.75">
      <c r="B523" s="487"/>
      <c r="C523" s="487"/>
      <c r="D523" s="487"/>
      <c r="E523" s="487"/>
      <c r="F523" s="487"/>
    </row>
    <row r="524" spans="2:6" ht="12.75">
      <c r="B524" s="487"/>
      <c r="C524" s="487"/>
      <c r="D524" s="487"/>
      <c r="E524" s="487"/>
      <c r="F524" s="487"/>
    </row>
    <row r="525" spans="2:6" ht="12.75">
      <c r="B525" s="487"/>
      <c r="C525" s="487"/>
      <c r="D525" s="487"/>
      <c r="E525" s="487"/>
      <c r="F525" s="487"/>
    </row>
    <row r="526" spans="2:6" ht="12.75">
      <c r="B526" s="487"/>
      <c r="C526" s="487"/>
      <c r="D526" s="487"/>
      <c r="E526" s="487"/>
      <c r="F526" s="487"/>
    </row>
    <row r="527" spans="2:6" ht="12.75">
      <c r="B527" s="487"/>
      <c r="C527" s="487"/>
      <c r="D527" s="487"/>
      <c r="E527" s="487"/>
      <c r="F527" s="487"/>
    </row>
    <row r="528" spans="2:6" ht="12.75">
      <c r="B528" s="487"/>
      <c r="C528" s="487"/>
      <c r="D528" s="487"/>
      <c r="E528" s="487"/>
      <c r="F528" s="487"/>
    </row>
    <row r="529" spans="2:6" ht="12.75">
      <c r="B529" s="487"/>
      <c r="C529" s="487"/>
      <c r="D529" s="487"/>
      <c r="E529" s="487"/>
      <c r="F529" s="487"/>
    </row>
    <row r="530" spans="2:6" ht="12.75">
      <c r="B530" s="487"/>
      <c r="C530" s="487"/>
      <c r="D530" s="487"/>
      <c r="E530" s="487"/>
      <c r="F530" s="487"/>
    </row>
    <row r="531" spans="2:6" ht="12.75">
      <c r="B531" s="487"/>
      <c r="C531" s="487"/>
      <c r="D531" s="487"/>
      <c r="E531" s="487"/>
      <c r="F531" s="487"/>
    </row>
    <row r="532" spans="2:6" ht="12.75">
      <c r="B532" s="487"/>
      <c r="C532" s="487"/>
      <c r="D532" s="487"/>
      <c r="E532" s="487"/>
      <c r="F532" s="487"/>
    </row>
    <row r="533" spans="2:6" ht="12.75">
      <c r="B533" s="487"/>
      <c r="C533" s="487"/>
      <c r="D533" s="487"/>
      <c r="E533" s="487"/>
      <c r="F533" s="487"/>
    </row>
    <row r="534" spans="2:6" ht="12.75">
      <c r="B534" s="487"/>
      <c r="C534" s="487"/>
      <c r="D534" s="487"/>
      <c r="E534" s="487"/>
      <c r="F534" s="487"/>
    </row>
    <row r="535" spans="2:6" ht="12.75">
      <c r="B535" s="487"/>
      <c r="C535" s="487"/>
      <c r="D535" s="487"/>
      <c r="E535" s="487"/>
      <c r="F535" s="487"/>
    </row>
    <row r="536" spans="2:6" ht="12.75">
      <c r="B536" s="487"/>
      <c r="C536" s="487"/>
      <c r="D536" s="487"/>
      <c r="E536" s="487"/>
      <c r="F536" s="487"/>
    </row>
    <row r="537" spans="2:6" ht="12.75">
      <c r="B537" s="487"/>
      <c r="C537" s="487"/>
      <c r="D537" s="487"/>
      <c r="E537" s="487"/>
      <c r="F537" s="487"/>
    </row>
    <row r="538" spans="2:6" ht="12.75">
      <c r="B538" s="487"/>
      <c r="C538" s="487"/>
      <c r="D538" s="487"/>
      <c r="E538" s="487"/>
      <c r="F538" s="487"/>
    </row>
    <row r="539" spans="2:6" ht="12.75">
      <c r="B539" s="487"/>
      <c r="C539" s="487"/>
      <c r="D539" s="487"/>
      <c r="E539" s="487"/>
      <c r="F539" s="487"/>
    </row>
    <row r="540" spans="2:6" ht="12.75">
      <c r="B540" s="487"/>
      <c r="C540" s="487"/>
      <c r="D540" s="487"/>
      <c r="E540" s="487"/>
      <c r="F540" s="487"/>
    </row>
    <row r="541" spans="2:6" ht="12.75">
      <c r="B541" s="487"/>
      <c r="C541" s="487"/>
      <c r="D541" s="487"/>
      <c r="E541" s="487"/>
      <c r="F541" s="487"/>
    </row>
    <row r="542" spans="2:6" ht="12.75">
      <c r="B542" s="487"/>
      <c r="C542" s="487"/>
      <c r="D542" s="487"/>
      <c r="E542" s="487"/>
      <c r="F542" s="487"/>
    </row>
    <row r="543" spans="2:6" ht="12.75">
      <c r="B543" s="487"/>
      <c r="C543" s="487"/>
      <c r="D543" s="487"/>
      <c r="E543" s="487"/>
      <c r="F543" s="487"/>
    </row>
    <row r="544" spans="2:6" ht="12.75">
      <c r="B544" s="487"/>
      <c r="C544" s="487"/>
      <c r="D544" s="487"/>
      <c r="E544" s="487"/>
      <c r="F544" s="487"/>
    </row>
    <row r="545" spans="2:6" ht="12.75">
      <c r="B545" s="487"/>
      <c r="C545" s="487"/>
      <c r="D545" s="487"/>
      <c r="E545" s="487"/>
      <c r="F545" s="487"/>
    </row>
    <row r="546" spans="2:6" ht="12.75">
      <c r="B546" s="487"/>
      <c r="C546" s="487"/>
      <c r="D546" s="487"/>
      <c r="E546" s="487"/>
      <c r="F546" s="487"/>
    </row>
    <row r="547" spans="2:6" ht="12.75">
      <c r="B547" s="487"/>
      <c r="C547" s="487"/>
      <c r="D547" s="487"/>
      <c r="E547" s="487"/>
      <c r="F547" s="487"/>
    </row>
    <row r="548" spans="2:6" ht="12.75">
      <c r="B548" s="487"/>
      <c r="C548" s="487"/>
      <c r="D548" s="487"/>
      <c r="E548" s="487"/>
      <c r="F548" s="487"/>
    </row>
    <row r="549" spans="2:6" ht="12.75">
      <c r="B549" s="487"/>
      <c r="C549" s="487"/>
      <c r="D549" s="487"/>
      <c r="E549" s="487"/>
      <c r="F549" s="487"/>
    </row>
    <row r="550" spans="2:6" ht="12.75">
      <c r="B550" s="487"/>
      <c r="C550" s="487"/>
      <c r="D550" s="487"/>
      <c r="E550" s="487"/>
      <c r="F550" s="487"/>
    </row>
    <row r="551" spans="2:6" ht="12.75">
      <c r="B551" s="487"/>
      <c r="C551" s="487"/>
      <c r="D551" s="487"/>
      <c r="E551" s="487"/>
      <c r="F551" s="487"/>
    </row>
    <row r="552" spans="2:6" ht="12.75">
      <c r="B552" s="487"/>
      <c r="C552" s="487"/>
      <c r="D552" s="487"/>
      <c r="E552" s="487"/>
      <c r="F552" s="487"/>
    </row>
    <row r="553" spans="2:6" ht="12.75">
      <c r="B553" s="487"/>
      <c r="C553" s="487"/>
      <c r="D553" s="487"/>
      <c r="E553" s="487"/>
      <c r="F553" s="487"/>
    </row>
    <row r="554" spans="2:6" ht="12.75">
      <c r="B554" s="487"/>
      <c r="C554" s="487"/>
      <c r="D554" s="487"/>
      <c r="E554" s="487"/>
      <c r="F554" s="487"/>
    </row>
    <row r="555" spans="2:6" ht="12.75">
      <c r="B555" s="487"/>
      <c r="C555" s="487"/>
      <c r="D555" s="487"/>
      <c r="E555" s="487"/>
      <c r="F555" s="487"/>
    </row>
    <row r="556" spans="2:6" ht="12.75">
      <c r="B556" s="487"/>
      <c r="C556" s="487"/>
      <c r="D556" s="487"/>
      <c r="E556" s="487"/>
      <c r="F556" s="487"/>
    </row>
    <row r="557" spans="2:6" ht="12.75">
      <c r="B557" s="487"/>
      <c r="C557" s="487"/>
      <c r="D557" s="487"/>
      <c r="E557" s="487"/>
      <c r="F557" s="487"/>
    </row>
    <row r="558" spans="2:6" ht="12.75">
      <c r="B558" s="487"/>
      <c r="C558" s="487"/>
      <c r="D558" s="487"/>
      <c r="E558" s="487"/>
      <c r="F558" s="487"/>
    </row>
    <row r="559" spans="2:6" ht="12.75">
      <c r="B559" s="487"/>
      <c r="C559" s="487"/>
      <c r="D559" s="487"/>
      <c r="E559" s="487"/>
      <c r="F559" s="487"/>
    </row>
    <row r="560" spans="2:6" ht="12.75">
      <c r="B560" s="487"/>
      <c r="C560" s="487"/>
      <c r="D560" s="487"/>
      <c r="E560" s="487"/>
      <c r="F560" s="487"/>
    </row>
    <row r="561" spans="2:6" ht="12.75">
      <c r="B561" s="487"/>
      <c r="C561" s="487"/>
      <c r="D561" s="487"/>
      <c r="E561" s="487"/>
      <c r="F561" s="487"/>
    </row>
    <row r="562" spans="2:6" ht="12.75">
      <c r="B562" s="487"/>
      <c r="C562" s="487"/>
      <c r="D562" s="487"/>
      <c r="E562" s="487"/>
      <c r="F562" s="487"/>
    </row>
    <row r="563" spans="2:6" ht="12.75">
      <c r="B563" s="487"/>
      <c r="C563" s="487"/>
      <c r="D563" s="487"/>
      <c r="E563" s="487"/>
      <c r="F563" s="487"/>
    </row>
    <row r="564" spans="2:6" ht="12.75">
      <c r="B564" s="487"/>
      <c r="C564" s="487"/>
      <c r="D564" s="487"/>
      <c r="E564" s="487"/>
      <c r="F564" s="487"/>
    </row>
    <row r="565" spans="2:6" ht="12.75">
      <c r="B565" s="487"/>
      <c r="C565" s="487"/>
      <c r="D565" s="487"/>
      <c r="E565" s="487"/>
      <c r="F565" s="487"/>
    </row>
    <row r="566" spans="2:6" ht="12.75">
      <c r="B566" s="487"/>
      <c r="C566" s="487"/>
      <c r="D566" s="487"/>
      <c r="E566" s="487"/>
      <c r="F566" s="487"/>
    </row>
    <row r="567" spans="2:6" ht="12.75">
      <c r="B567" s="487"/>
      <c r="C567" s="487"/>
      <c r="D567" s="487"/>
      <c r="E567" s="487"/>
      <c r="F567" s="487"/>
    </row>
    <row r="568" spans="2:6" ht="12.75">
      <c r="B568" s="487"/>
      <c r="C568" s="487"/>
      <c r="D568" s="487"/>
      <c r="E568" s="487"/>
      <c r="F568" s="487"/>
    </row>
    <row r="569" spans="2:6" ht="12.75">
      <c r="B569" s="487"/>
      <c r="C569" s="487"/>
      <c r="D569" s="487"/>
      <c r="E569" s="487"/>
      <c r="F569" s="487"/>
    </row>
    <row r="570" spans="2:6" ht="12.75">
      <c r="B570" s="487"/>
      <c r="C570" s="487"/>
      <c r="D570" s="487"/>
      <c r="E570" s="487"/>
      <c r="F570" s="487"/>
    </row>
    <row r="571" spans="2:6" ht="12.75">
      <c r="B571" s="487"/>
      <c r="C571" s="487"/>
      <c r="D571" s="487"/>
      <c r="E571" s="487"/>
      <c r="F571" s="487"/>
    </row>
    <row r="572" spans="2:6" ht="12.75">
      <c r="B572" s="487"/>
      <c r="C572" s="487"/>
      <c r="D572" s="487"/>
      <c r="E572" s="487"/>
      <c r="F572" s="487"/>
    </row>
    <row r="573" spans="2:6" ht="12.75">
      <c r="B573" s="487"/>
      <c r="C573" s="487"/>
      <c r="D573" s="487"/>
      <c r="E573" s="487"/>
      <c r="F573" s="487"/>
    </row>
    <row r="574" spans="2:6" ht="12.75">
      <c r="B574" s="487"/>
      <c r="C574" s="487"/>
      <c r="D574" s="487"/>
      <c r="E574" s="487"/>
      <c r="F574" s="487"/>
    </row>
    <row r="575" spans="2:6" ht="12.75">
      <c r="B575" s="487"/>
      <c r="C575" s="487"/>
      <c r="D575" s="487"/>
      <c r="E575" s="487"/>
      <c r="F575" s="487"/>
    </row>
    <row r="576" spans="2:6" ht="12.75">
      <c r="B576" s="487"/>
      <c r="C576" s="487"/>
      <c r="D576" s="487"/>
      <c r="E576" s="487"/>
      <c r="F576" s="487"/>
    </row>
    <row r="577" spans="2:6" ht="12.75">
      <c r="B577" s="487"/>
      <c r="C577" s="487"/>
      <c r="D577" s="487"/>
      <c r="E577" s="487"/>
      <c r="F577" s="487"/>
    </row>
    <row r="578" spans="2:6" ht="12.75">
      <c r="B578" s="487"/>
      <c r="C578" s="487"/>
      <c r="D578" s="487"/>
      <c r="E578" s="487"/>
      <c r="F578" s="487"/>
    </row>
    <row r="579" spans="2:6" ht="12.75">
      <c r="B579" s="487"/>
      <c r="C579" s="487"/>
      <c r="D579" s="487"/>
      <c r="E579" s="487"/>
      <c r="F579" s="487"/>
    </row>
    <row r="580" spans="2:6" ht="12.75">
      <c r="B580" s="487"/>
      <c r="C580" s="487"/>
      <c r="D580" s="487"/>
      <c r="E580" s="487"/>
      <c r="F580" s="487"/>
    </row>
    <row r="581" spans="2:6" ht="12.75">
      <c r="B581" s="487"/>
      <c r="C581" s="487"/>
      <c r="D581" s="487"/>
      <c r="E581" s="487"/>
      <c r="F581" s="487"/>
    </row>
    <row r="582" spans="2:6" ht="12.75">
      <c r="B582" s="487"/>
      <c r="C582" s="487"/>
      <c r="D582" s="487"/>
      <c r="E582" s="487"/>
      <c r="F582" s="487"/>
    </row>
    <row r="583" spans="2:6" ht="12.75">
      <c r="B583" s="487"/>
      <c r="C583" s="487"/>
      <c r="D583" s="487"/>
      <c r="E583" s="487"/>
      <c r="F583" s="487"/>
    </row>
    <row r="584" spans="2:6" ht="12.75">
      <c r="B584" s="487"/>
      <c r="C584" s="487"/>
      <c r="D584" s="487"/>
      <c r="E584" s="487"/>
      <c r="F584" s="487"/>
    </row>
    <row r="585" spans="2:6" ht="12.75">
      <c r="B585" s="487"/>
      <c r="C585" s="487"/>
      <c r="D585" s="487"/>
      <c r="E585" s="487"/>
      <c r="F585" s="487"/>
    </row>
    <row r="586" spans="2:6" ht="12.75">
      <c r="B586" s="487"/>
      <c r="C586" s="487"/>
      <c r="D586" s="487"/>
      <c r="E586" s="487"/>
      <c r="F586" s="487"/>
    </row>
    <row r="587" spans="2:6" ht="12.75">
      <c r="B587" s="487"/>
      <c r="C587" s="487"/>
      <c r="D587" s="487"/>
      <c r="E587" s="487"/>
      <c r="F587" s="487"/>
    </row>
    <row r="588" spans="2:6" ht="12.75">
      <c r="B588" s="487"/>
      <c r="C588" s="487"/>
      <c r="D588" s="487"/>
      <c r="E588" s="487"/>
      <c r="F588" s="487"/>
    </row>
  </sheetData>
  <sheetProtection/>
  <printOptions horizontalCentered="1"/>
  <pageMargins left="0" right="0" top="0.7874015748031497" bottom="0" header="0" footer="0"/>
  <pageSetup fitToHeight="1" fitToWidth="1" horizontalDpi="600" verticalDpi="600" orientation="portrait" paperSize="9" scale="4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5"/>
  <sheetViews>
    <sheetView tabSelected="1" zoomScalePageLayoutView="0" workbookViewId="0" topLeftCell="A1">
      <pane xSplit="2" ySplit="5" topLeftCell="H6" activePane="bottomRight" state="frozen"/>
      <selection pane="topLeft"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ColWidth="9.140625" defaultRowHeight="14.25" customHeight="1"/>
  <cols>
    <col min="1" max="1" width="7.00390625" style="1" customWidth="1"/>
    <col min="2" max="2" width="70.7109375" style="1" customWidth="1"/>
    <col min="3" max="12" width="11.7109375" style="1" customWidth="1"/>
    <col min="13" max="13" width="14.7109375" style="1" customWidth="1"/>
    <col min="14" max="14" width="16.28125" style="1" customWidth="1"/>
    <col min="15" max="16384" width="9.140625" style="1" customWidth="1"/>
  </cols>
  <sheetData>
    <row r="3" ht="14.25" customHeight="1">
      <c r="A3" s="80" t="s">
        <v>58</v>
      </c>
    </row>
    <row r="4" ht="14.25" customHeight="1">
      <c r="M4" s="2" t="s">
        <v>3</v>
      </c>
    </row>
    <row r="5" spans="1:13" ht="33.75" customHeight="1">
      <c r="A5" s="14" t="s">
        <v>59</v>
      </c>
      <c r="B5" s="6" t="s">
        <v>1</v>
      </c>
      <c r="C5" s="15" t="s">
        <v>84</v>
      </c>
      <c r="D5" s="15" t="s">
        <v>85</v>
      </c>
      <c r="E5" s="15" t="s">
        <v>86</v>
      </c>
      <c r="F5" s="15" t="s">
        <v>87</v>
      </c>
      <c r="G5" s="15" t="s">
        <v>88</v>
      </c>
      <c r="H5" s="15" t="s">
        <v>89</v>
      </c>
      <c r="I5" s="15" t="s">
        <v>90</v>
      </c>
      <c r="J5" s="15" t="s">
        <v>148</v>
      </c>
      <c r="K5" s="15" t="s">
        <v>149</v>
      </c>
      <c r="L5" s="15" t="s">
        <v>161</v>
      </c>
      <c r="M5" s="15" t="s">
        <v>162</v>
      </c>
    </row>
    <row r="6" spans="1:14" ht="18.75" customHeight="1">
      <c r="A6" s="3"/>
      <c r="B6" s="11" t="s">
        <v>60</v>
      </c>
      <c r="C6" s="81">
        <f aca="true" t="shared" si="0" ref="C6:K6">+C7+C12+C13+C14+C17</f>
        <v>466920</v>
      </c>
      <c r="D6" s="81">
        <f t="shared" si="0"/>
        <v>458012</v>
      </c>
      <c r="E6" s="81">
        <f t="shared" si="0"/>
        <v>448341</v>
      </c>
      <c r="F6" s="81">
        <f t="shared" si="0"/>
        <v>460481</v>
      </c>
      <c r="G6" s="81">
        <f t="shared" si="0"/>
        <v>473869</v>
      </c>
      <c r="H6" s="81">
        <f t="shared" si="0"/>
        <v>473680</v>
      </c>
      <c r="I6" s="81">
        <f t="shared" si="0"/>
        <v>485721</v>
      </c>
      <c r="J6" s="81">
        <f t="shared" si="0"/>
        <v>480170</v>
      </c>
      <c r="K6" s="81">
        <f t="shared" si="0"/>
        <v>468473</v>
      </c>
      <c r="L6" s="81">
        <f>+L7+L12+L13+L14+L17</f>
        <v>480953</v>
      </c>
      <c r="M6" s="81">
        <f>SUM(C6:L6)</f>
        <v>4696620</v>
      </c>
      <c r="N6" s="9"/>
    </row>
    <row r="7" spans="1:15" ht="18.75" customHeight="1">
      <c r="A7" s="4"/>
      <c r="B7" s="11" t="s">
        <v>160</v>
      </c>
      <c r="C7" s="81">
        <f aca="true" t="shared" si="1" ref="C7:I7">+C9+C10+C11+C15+C16+C18+C19</f>
        <v>430493</v>
      </c>
      <c r="D7" s="81">
        <f t="shared" si="1"/>
        <v>439570</v>
      </c>
      <c r="E7" s="81">
        <f t="shared" si="1"/>
        <v>424907</v>
      </c>
      <c r="F7" s="81">
        <f t="shared" si="1"/>
        <v>438081</v>
      </c>
      <c r="G7" s="81">
        <f t="shared" si="1"/>
        <v>449389</v>
      </c>
      <c r="H7" s="81">
        <f t="shared" si="1"/>
        <v>452315</v>
      </c>
      <c r="I7" s="81">
        <f t="shared" si="1"/>
        <v>463714</v>
      </c>
      <c r="J7" s="81">
        <f>+J9+J10+J11+J15+J16+J18+J19+J20</f>
        <v>456362</v>
      </c>
      <c r="K7" s="81">
        <f>+K9+K10+K11+K15+K16+K18+K19+K20</f>
        <v>446121</v>
      </c>
      <c r="L7" s="81">
        <f>+L9+L10+L11+L15+L16+L18+L19+L20</f>
        <v>456084</v>
      </c>
      <c r="M7" s="81">
        <f aca="true" t="shared" si="2" ref="M7:M20">SUM(C7:L7)</f>
        <v>4457036</v>
      </c>
      <c r="N7" s="9"/>
      <c r="O7" s="5"/>
    </row>
    <row r="8" spans="1:14" ht="18.75" customHeight="1">
      <c r="A8" s="4"/>
      <c r="B8" s="11" t="s">
        <v>83</v>
      </c>
      <c r="C8" s="81">
        <f aca="true" t="shared" si="3" ref="C8:K8">+C9+C10+C11+C12+C13+C14+C18</f>
        <v>445863</v>
      </c>
      <c r="D8" s="81">
        <f t="shared" si="3"/>
        <v>436816</v>
      </c>
      <c r="E8" s="81">
        <f t="shared" si="3"/>
        <v>427060</v>
      </c>
      <c r="F8" s="81">
        <f t="shared" si="3"/>
        <v>438139</v>
      </c>
      <c r="G8" s="81">
        <f t="shared" si="3"/>
        <v>448976</v>
      </c>
      <c r="H8" s="81">
        <f t="shared" si="3"/>
        <v>451458</v>
      </c>
      <c r="I8" s="81">
        <f t="shared" si="3"/>
        <v>467119</v>
      </c>
      <c r="J8" s="81">
        <f t="shared" si="3"/>
        <v>459304</v>
      </c>
      <c r="K8" s="81">
        <f t="shared" si="3"/>
        <v>443517</v>
      </c>
      <c r="L8" s="81">
        <f>+L9+L10+L11+L12+L13+L14+L18</f>
        <v>457603</v>
      </c>
      <c r="M8" s="81">
        <f t="shared" si="2"/>
        <v>4475855</v>
      </c>
      <c r="N8" s="9"/>
    </row>
    <row r="9" spans="1:15" ht="18.75" customHeight="1">
      <c r="A9" s="6" t="s">
        <v>61</v>
      </c>
      <c r="B9" s="7" t="s">
        <v>62</v>
      </c>
      <c r="C9" s="81">
        <v>384470</v>
      </c>
      <c r="D9" s="81">
        <v>393759</v>
      </c>
      <c r="E9" s="81">
        <v>379677</v>
      </c>
      <c r="F9" s="81">
        <v>392620</v>
      </c>
      <c r="G9" s="81">
        <v>398928</v>
      </c>
      <c r="H9" s="81">
        <v>404959</v>
      </c>
      <c r="I9" s="81">
        <v>418843</v>
      </c>
      <c r="J9" s="81">
        <v>408285</v>
      </c>
      <c r="K9" s="81">
        <v>396087</v>
      </c>
      <c r="L9" s="81">
        <v>406383</v>
      </c>
      <c r="M9" s="81">
        <f t="shared" si="2"/>
        <v>3984011</v>
      </c>
      <c r="N9" s="9"/>
      <c r="O9" s="5"/>
    </row>
    <row r="10" spans="1:15" ht="18.75" customHeight="1">
      <c r="A10" s="6" t="s">
        <v>63</v>
      </c>
      <c r="B10" s="7" t="s">
        <v>64</v>
      </c>
      <c r="C10" s="81">
        <v>22631</v>
      </c>
      <c r="D10" s="81">
        <v>22900</v>
      </c>
      <c r="E10" s="81">
        <v>22562</v>
      </c>
      <c r="F10" s="81">
        <v>22847</v>
      </c>
      <c r="G10" s="81">
        <v>24043</v>
      </c>
      <c r="H10" s="81">
        <v>23643</v>
      </c>
      <c r="I10" s="81">
        <v>24319</v>
      </c>
      <c r="J10" s="81">
        <v>25514</v>
      </c>
      <c r="K10" s="81">
        <v>23868</v>
      </c>
      <c r="L10" s="81">
        <v>25546</v>
      </c>
      <c r="M10" s="81">
        <f t="shared" si="2"/>
        <v>237873</v>
      </c>
      <c r="N10" s="10"/>
      <c r="O10" s="5"/>
    </row>
    <row r="11" spans="1:15" ht="18.75" customHeight="1">
      <c r="A11" s="6" t="s">
        <v>65</v>
      </c>
      <c r="B11" s="7" t="s">
        <v>66</v>
      </c>
      <c r="C11" s="81">
        <v>2783</v>
      </c>
      <c r="D11" s="81">
        <v>2308</v>
      </c>
      <c r="E11" s="81">
        <v>2043</v>
      </c>
      <c r="F11" s="81">
        <v>2025</v>
      </c>
      <c r="G11" s="81">
        <v>2098</v>
      </c>
      <c r="H11" s="81">
        <v>1998</v>
      </c>
      <c r="I11" s="81">
        <v>2060</v>
      </c>
      <c r="J11" s="81">
        <v>1909</v>
      </c>
      <c r="K11" s="81">
        <v>1729</v>
      </c>
      <c r="L11" s="81">
        <v>1747</v>
      </c>
      <c r="M11" s="81">
        <f t="shared" si="2"/>
        <v>20700</v>
      </c>
      <c r="N11" s="10"/>
      <c r="O11" s="5"/>
    </row>
    <row r="12" spans="1:15" ht="18.75" customHeight="1">
      <c r="A12" s="6" t="s">
        <v>150</v>
      </c>
      <c r="B12" s="7" t="s">
        <v>202</v>
      </c>
      <c r="C12" s="81">
        <v>950</v>
      </c>
      <c r="D12" s="81">
        <v>1047</v>
      </c>
      <c r="E12" s="81">
        <v>995</v>
      </c>
      <c r="F12" s="81">
        <v>842</v>
      </c>
      <c r="G12" s="81">
        <v>1453</v>
      </c>
      <c r="H12" s="81">
        <v>1918</v>
      </c>
      <c r="I12" s="81">
        <v>2244</v>
      </c>
      <c r="J12" s="81">
        <f>1625+28</f>
        <v>1653</v>
      </c>
      <c r="K12" s="81">
        <v>1378</v>
      </c>
      <c r="L12" s="81">
        <f>1503-1</f>
        <v>1502</v>
      </c>
      <c r="M12" s="81">
        <f t="shared" si="2"/>
        <v>13982</v>
      </c>
      <c r="N12" s="10"/>
      <c r="O12" s="5"/>
    </row>
    <row r="13" spans="1:15" ht="18.75" customHeight="1">
      <c r="A13" s="6" t="s">
        <v>151</v>
      </c>
      <c r="B13" s="7" t="s">
        <v>67</v>
      </c>
      <c r="C13" s="81">
        <v>33422</v>
      </c>
      <c r="D13" s="81">
        <v>16455</v>
      </c>
      <c r="E13" s="81">
        <v>17873</v>
      </c>
      <c r="F13" s="81">
        <v>17393</v>
      </c>
      <c r="G13" s="81">
        <v>20067</v>
      </c>
      <c r="H13" s="81">
        <v>17739</v>
      </c>
      <c r="I13" s="81">
        <v>17689</v>
      </c>
      <c r="J13" s="81">
        <v>20433</v>
      </c>
      <c r="K13" s="81">
        <v>19394</v>
      </c>
      <c r="L13" s="81">
        <v>20204</v>
      </c>
      <c r="M13" s="81">
        <f t="shared" si="2"/>
        <v>200669</v>
      </c>
      <c r="N13" s="10"/>
      <c r="O13" s="5"/>
    </row>
    <row r="14" spans="1:15" ht="18.75" customHeight="1">
      <c r="A14" s="6" t="s">
        <v>152</v>
      </c>
      <c r="B14" s="7" t="s">
        <v>68</v>
      </c>
      <c r="C14" s="81">
        <v>1239</v>
      </c>
      <c r="D14" s="81">
        <v>0</v>
      </c>
      <c r="E14" s="81">
        <v>3538</v>
      </c>
      <c r="F14" s="81">
        <v>2079</v>
      </c>
      <c r="G14" s="81">
        <v>2052</v>
      </c>
      <c r="H14" s="81">
        <v>913</v>
      </c>
      <c r="I14" s="81">
        <v>1589</v>
      </c>
      <c r="J14" s="81">
        <v>1160</v>
      </c>
      <c r="K14" s="81">
        <v>720</v>
      </c>
      <c r="L14" s="81">
        <v>1901</v>
      </c>
      <c r="M14" s="81">
        <f t="shared" si="2"/>
        <v>15191</v>
      </c>
      <c r="N14" s="10"/>
      <c r="O14" s="5"/>
    </row>
    <row r="15" spans="1:15" ht="18.75" customHeight="1">
      <c r="A15" s="6" t="s">
        <v>153</v>
      </c>
      <c r="B15" s="7" t="s">
        <v>69</v>
      </c>
      <c r="C15" s="81">
        <v>20045</v>
      </c>
      <c r="D15" s="81">
        <v>20042</v>
      </c>
      <c r="E15" s="81">
        <v>20045</v>
      </c>
      <c r="F15" s="81">
        <v>20043</v>
      </c>
      <c r="G15" s="81">
        <v>23776</v>
      </c>
      <c r="H15" s="81">
        <v>21216</v>
      </c>
      <c r="I15" s="81">
        <v>17899</v>
      </c>
      <c r="J15" s="81">
        <v>20077</v>
      </c>
      <c r="K15" s="81">
        <v>20076</v>
      </c>
      <c r="L15" s="81">
        <v>10263</v>
      </c>
      <c r="M15" s="81">
        <f t="shared" si="2"/>
        <v>193482</v>
      </c>
      <c r="N15" s="10"/>
      <c r="O15" s="5"/>
    </row>
    <row r="16" spans="1:15" ht="18.75" customHeight="1">
      <c r="A16" s="6" t="s">
        <v>154</v>
      </c>
      <c r="B16" s="8" t="s">
        <v>70</v>
      </c>
      <c r="C16" s="81">
        <v>173</v>
      </c>
      <c r="D16" s="81">
        <v>189</v>
      </c>
      <c r="E16" s="81">
        <v>184</v>
      </c>
      <c r="F16" s="81">
        <v>189</v>
      </c>
      <c r="G16" s="81">
        <v>185</v>
      </c>
      <c r="H16" s="81">
        <v>187</v>
      </c>
      <c r="I16" s="81">
        <v>194</v>
      </c>
      <c r="J16" s="81">
        <v>203</v>
      </c>
      <c r="K16" s="81">
        <v>188</v>
      </c>
      <c r="L16" s="81">
        <v>220</v>
      </c>
      <c r="M16" s="81">
        <f t="shared" si="2"/>
        <v>1912</v>
      </c>
      <c r="N16" s="10"/>
      <c r="O16" s="5"/>
    </row>
    <row r="17" spans="1:15" ht="18.75" customHeight="1">
      <c r="A17" s="6" t="s">
        <v>155</v>
      </c>
      <c r="B17" s="7" t="s">
        <v>71</v>
      </c>
      <c r="C17" s="81">
        <v>816</v>
      </c>
      <c r="D17" s="81">
        <v>940</v>
      </c>
      <c r="E17" s="81">
        <v>1028</v>
      </c>
      <c r="F17" s="81">
        <v>2086</v>
      </c>
      <c r="G17" s="81">
        <v>908</v>
      </c>
      <c r="H17" s="81">
        <v>795</v>
      </c>
      <c r="I17" s="81">
        <v>485</v>
      </c>
      <c r="J17" s="81">
        <v>562</v>
      </c>
      <c r="K17" s="81">
        <v>860</v>
      </c>
      <c r="L17" s="81">
        <v>1262</v>
      </c>
      <c r="M17" s="81">
        <f t="shared" si="2"/>
        <v>9742</v>
      </c>
      <c r="N17" s="10"/>
      <c r="O17" s="5"/>
    </row>
    <row r="18" spans="1:15" ht="18.75" customHeight="1">
      <c r="A18" s="6" t="s">
        <v>156</v>
      </c>
      <c r="B18" s="7" t="s">
        <v>72</v>
      </c>
      <c r="C18" s="81">
        <v>368</v>
      </c>
      <c r="D18" s="81">
        <v>347</v>
      </c>
      <c r="E18" s="81">
        <f>354+18</f>
        <v>372</v>
      </c>
      <c r="F18" s="81">
        <v>333</v>
      </c>
      <c r="G18" s="81">
        <f>325+10</f>
        <v>335</v>
      </c>
      <c r="H18" s="81">
        <v>288</v>
      </c>
      <c r="I18" s="81">
        <f>367+8</f>
        <v>375</v>
      </c>
      <c r="J18" s="81">
        <v>350</v>
      </c>
      <c r="K18" s="81">
        <f>337+4</f>
        <v>341</v>
      </c>
      <c r="L18" s="81">
        <v>320</v>
      </c>
      <c r="M18" s="81">
        <f t="shared" si="2"/>
        <v>3429</v>
      </c>
      <c r="N18" s="10"/>
      <c r="O18" s="5"/>
    </row>
    <row r="19" spans="1:15" ht="18.75" customHeight="1">
      <c r="A19" s="6" t="s">
        <v>157</v>
      </c>
      <c r="B19" s="7" t="s">
        <v>73</v>
      </c>
      <c r="C19" s="81">
        <v>23</v>
      </c>
      <c r="D19" s="81">
        <v>25</v>
      </c>
      <c r="E19" s="81">
        <v>24</v>
      </c>
      <c r="F19" s="81">
        <v>24</v>
      </c>
      <c r="G19" s="81">
        <v>24</v>
      </c>
      <c r="H19" s="81">
        <v>24</v>
      </c>
      <c r="I19" s="81">
        <v>24</v>
      </c>
      <c r="J19" s="81">
        <v>24</v>
      </c>
      <c r="K19" s="81">
        <v>24</v>
      </c>
      <c r="L19" s="81">
        <v>9</v>
      </c>
      <c r="M19" s="81">
        <f t="shared" si="2"/>
        <v>225</v>
      </c>
      <c r="N19" s="10"/>
      <c r="O19" s="5"/>
    </row>
    <row r="20" spans="1:14" ht="18.75" customHeight="1">
      <c r="A20" s="6" t="s">
        <v>158</v>
      </c>
      <c r="B20" s="7" t="s">
        <v>159</v>
      </c>
      <c r="C20" s="7"/>
      <c r="D20" s="7"/>
      <c r="E20" s="7"/>
      <c r="F20" s="7"/>
      <c r="G20" s="7"/>
      <c r="H20" s="7"/>
      <c r="I20" s="7"/>
      <c r="J20" s="7"/>
      <c r="K20" s="155">
        <v>3808</v>
      </c>
      <c r="L20" s="155">
        <f>11315+281</f>
        <v>11596</v>
      </c>
      <c r="M20" s="81">
        <f t="shared" si="2"/>
        <v>15404</v>
      </c>
      <c r="N20" s="9"/>
    </row>
    <row r="21" spans="3:14" ht="14.25" customHeigh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"/>
    </row>
    <row r="22" spans="2:14" ht="14.25" customHeight="1"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9"/>
    </row>
    <row r="23" spans="2:14" ht="14.25" customHeight="1">
      <c r="B23" s="16"/>
      <c r="M23" s="5"/>
      <c r="N23" s="9"/>
    </row>
    <row r="24" spans="3:13" ht="14.2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3:13" ht="14.25" customHeigh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3:13" ht="14.25" customHeight="1">
      <c r="C26" s="5"/>
      <c r="M26" s="5"/>
    </row>
    <row r="27" spans="3:13" ht="14.25" customHeigh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3:13" ht="14.2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ht="14.25" customHeight="1">
      <c r="M29" s="5"/>
    </row>
    <row r="30" ht="14.25" customHeight="1">
      <c r="M30" s="5"/>
    </row>
    <row r="31" ht="14.25" customHeight="1">
      <c r="M31" s="5"/>
    </row>
    <row r="32" ht="14.25" customHeight="1">
      <c r="M32" s="5"/>
    </row>
    <row r="33" ht="14.25" customHeight="1">
      <c r="M33" s="5"/>
    </row>
    <row r="34" ht="14.25" customHeight="1">
      <c r="M34" s="5"/>
    </row>
    <row r="35" ht="14.25" customHeight="1">
      <c r="M35" s="5"/>
    </row>
  </sheetData>
  <sheetProtection/>
  <printOptions/>
  <pageMargins left="0.4724409448818898" right="0.2755905511811024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34"/>
  <sheetViews>
    <sheetView tabSelected="1" zoomScale="80" zoomScaleNormal="80" zoomScalePageLayoutView="0" workbookViewId="0" topLeftCell="A1">
      <selection activeCell="M10" sqref="M10"/>
    </sheetView>
  </sheetViews>
  <sheetFormatPr defaultColWidth="9.140625" defaultRowHeight="12.75"/>
  <cols>
    <col min="1" max="1" width="8.140625" style="518" customWidth="1"/>
    <col min="2" max="2" width="19.8515625" style="518" customWidth="1"/>
    <col min="3" max="3" width="13.8515625" style="518" customWidth="1"/>
    <col min="4" max="4" width="15.140625" style="518" customWidth="1"/>
    <col min="5" max="5" width="12.00390625" style="518" customWidth="1"/>
    <col min="6" max="6" width="12.421875" style="518" customWidth="1"/>
    <col min="7" max="7" width="11.00390625" style="518" customWidth="1"/>
    <col min="8" max="8" width="14.00390625" style="518" customWidth="1"/>
    <col min="9" max="9" width="11.28125" style="518" customWidth="1"/>
    <col min="10" max="10" width="11.8515625" style="518" bestFit="1" customWidth="1"/>
    <col min="11" max="11" width="12.8515625" style="518" customWidth="1"/>
    <col min="12" max="12" width="14.140625" style="518" customWidth="1"/>
    <col min="13" max="13" width="11.7109375" style="518" customWidth="1"/>
    <col min="14" max="14" width="11.00390625" style="518" customWidth="1"/>
    <col min="15" max="16384" width="9.140625" style="518" customWidth="1"/>
  </cols>
  <sheetData>
    <row r="2" spans="2:9" ht="21.75" customHeight="1">
      <c r="B2" s="756" t="s">
        <v>517</v>
      </c>
      <c r="C2" s="756"/>
      <c r="D2" s="756"/>
      <c r="E2" s="756"/>
      <c r="F2" s="756"/>
      <c r="G2" s="756"/>
      <c r="H2" s="756"/>
      <c r="I2" s="756"/>
    </row>
    <row r="4" ht="12.75">
      <c r="G4" s="519"/>
    </row>
    <row r="5" spans="2:8" ht="12.75">
      <c r="B5" s="757" t="s">
        <v>518</v>
      </c>
      <c r="C5" s="758" t="s">
        <v>519</v>
      </c>
      <c r="D5" s="758" t="s">
        <v>520</v>
      </c>
      <c r="E5" s="758"/>
      <c r="F5" s="758"/>
      <c r="G5" s="758"/>
      <c r="H5" s="758"/>
    </row>
    <row r="6" spans="2:8" ht="12.75">
      <c r="B6" s="757"/>
      <c r="C6" s="758"/>
      <c r="D6" s="757" t="s">
        <v>521</v>
      </c>
      <c r="E6" s="757"/>
      <c r="F6" s="757" t="s">
        <v>522</v>
      </c>
      <c r="G6" s="757"/>
      <c r="H6" s="757"/>
    </row>
    <row r="7" spans="2:8" ht="63.75" customHeight="1">
      <c r="B7" s="757"/>
      <c r="C7" s="758"/>
      <c r="D7" s="14" t="s">
        <v>523</v>
      </c>
      <c r="E7" s="14" t="s">
        <v>524</v>
      </c>
      <c r="F7" s="6" t="s">
        <v>525</v>
      </c>
      <c r="G7" s="6" t="s">
        <v>526</v>
      </c>
      <c r="H7" s="14" t="s">
        <v>527</v>
      </c>
    </row>
    <row r="8" spans="2:12" ht="12.75">
      <c r="B8" s="7" t="s">
        <v>528</v>
      </c>
      <c r="C8" s="81">
        <v>563760.21517</v>
      </c>
      <c r="D8" s="81">
        <v>21587.67161</v>
      </c>
      <c r="E8" s="81">
        <v>542172</v>
      </c>
      <c r="F8" s="81">
        <v>394472.66044</v>
      </c>
      <c r="G8" s="81">
        <v>133374.49098</v>
      </c>
      <c r="H8" s="81">
        <v>14325.39214</v>
      </c>
      <c r="I8" s="520"/>
      <c r="J8" s="521"/>
      <c r="K8" s="522"/>
      <c r="L8" s="522"/>
    </row>
    <row r="9" spans="2:10" ht="12.75">
      <c r="B9" s="7" t="s">
        <v>529</v>
      </c>
      <c r="C9" s="81">
        <v>621385.1175399999</v>
      </c>
      <c r="D9" s="81">
        <v>56436.35922999999</v>
      </c>
      <c r="E9" s="81">
        <v>564948.7583100001</v>
      </c>
      <c r="F9" s="81">
        <v>406665.5613900001</v>
      </c>
      <c r="G9" s="81">
        <v>143701.31040999998</v>
      </c>
      <c r="H9" s="81">
        <v>14581.886509999998</v>
      </c>
      <c r="I9" s="520"/>
      <c r="J9" s="521"/>
    </row>
    <row r="10" spans="2:13" ht="12.75">
      <c r="B10" s="7" t="s">
        <v>530</v>
      </c>
      <c r="C10" s="81">
        <v>615034.9721999998</v>
      </c>
      <c r="D10" s="81">
        <v>40784.013680000004</v>
      </c>
      <c r="E10" s="81">
        <v>574250.9585199999</v>
      </c>
      <c r="F10" s="81">
        <v>411137.4323700001</v>
      </c>
      <c r="G10" s="81">
        <v>148054.75500000003</v>
      </c>
      <c r="H10" s="81">
        <v>15058.77115</v>
      </c>
      <c r="I10" s="520"/>
      <c r="J10" s="523"/>
      <c r="K10" s="523"/>
      <c r="L10" s="523"/>
      <c r="M10" s="523"/>
    </row>
    <row r="11" spans="2:13" ht="12.75">
      <c r="B11" s="7" t="s">
        <v>531</v>
      </c>
      <c r="C11" s="81">
        <v>622231.7992899999</v>
      </c>
      <c r="D11" s="81">
        <v>35775.060770000004</v>
      </c>
      <c r="E11" s="81">
        <v>586456.7385199999</v>
      </c>
      <c r="F11" s="81">
        <v>419629.5998600001</v>
      </c>
      <c r="G11" s="81">
        <v>150892.05318000002</v>
      </c>
      <c r="H11" s="81">
        <v>15935.085479999996</v>
      </c>
      <c r="I11" s="520"/>
      <c r="J11" s="523"/>
      <c r="K11" s="523"/>
      <c r="L11" s="523"/>
      <c r="M11" s="523"/>
    </row>
    <row r="12" spans="2:13" ht="12.75">
      <c r="B12" s="7" t="s">
        <v>532</v>
      </c>
      <c r="C12" s="81">
        <v>629846.93725</v>
      </c>
      <c r="D12" s="81">
        <v>38383.022320000004</v>
      </c>
      <c r="E12" s="81">
        <v>591463.91493</v>
      </c>
      <c r="F12" s="81">
        <v>424560.39145</v>
      </c>
      <c r="G12" s="81">
        <v>151984.29118</v>
      </c>
      <c r="H12" s="81">
        <v>14919.2323</v>
      </c>
      <c r="I12" s="520"/>
      <c r="J12" s="523"/>
      <c r="K12" s="523"/>
      <c r="L12" s="523"/>
      <c r="M12" s="523"/>
    </row>
    <row r="13" spans="2:14" ht="12.75">
      <c r="B13" s="7" t="s">
        <v>533</v>
      </c>
      <c r="C13" s="81">
        <v>637343.2580500001</v>
      </c>
      <c r="D13" s="81">
        <v>39623.557140000004</v>
      </c>
      <c r="E13" s="81">
        <f>SUM(F13:H13)</f>
        <v>597719.31077</v>
      </c>
      <c r="F13" s="81">
        <v>427469.89447000006</v>
      </c>
      <c r="G13" s="81">
        <v>155120.41629999992</v>
      </c>
      <c r="H13" s="81">
        <v>15129</v>
      </c>
      <c r="I13" s="520"/>
      <c r="J13" s="523"/>
      <c r="K13" s="523"/>
      <c r="L13" s="523"/>
      <c r="M13" s="523"/>
      <c r="N13" s="524"/>
    </row>
    <row r="14" spans="2:14" ht="12.75">
      <c r="B14" s="7" t="s">
        <v>534</v>
      </c>
      <c r="C14" s="81">
        <v>661575.6312700001</v>
      </c>
      <c r="D14" s="81">
        <v>47279.26624</v>
      </c>
      <c r="E14" s="81">
        <v>614297</v>
      </c>
      <c r="F14" s="81">
        <v>432146</v>
      </c>
      <c r="G14" s="81">
        <v>160423.16952000002</v>
      </c>
      <c r="H14" s="81">
        <v>21727.73786</v>
      </c>
      <c r="I14" s="520"/>
      <c r="J14" s="523"/>
      <c r="K14" s="523"/>
      <c r="L14" s="523"/>
      <c r="M14" s="523"/>
      <c r="N14" s="524"/>
    </row>
    <row r="15" spans="2:14" ht="12.75">
      <c r="B15" s="7" t="s">
        <v>535</v>
      </c>
      <c r="C15" s="81">
        <v>667871.9956</v>
      </c>
      <c r="D15" s="81">
        <v>50662.61856000002</v>
      </c>
      <c r="E15" s="81">
        <v>617209.3770399999</v>
      </c>
      <c r="F15" s="81">
        <v>424964.6553700001</v>
      </c>
      <c r="G15" s="81">
        <v>169195.88601000002</v>
      </c>
      <c r="H15" s="81">
        <v>23048.835660000004</v>
      </c>
      <c r="I15" s="520"/>
      <c r="J15" s="523"/>
      <c r="K15" s="523"/>
      <c r="L15" s="523"/>
      <c r="M15" s="523"/>
      <c r="N15" s="524"/>
    </row>
    <row r="16" spans="2:14" ht="12.75">
      <c r="B16" s="7" t="s">
        <v>536</v>
      </c>
      <c r="C16" s="81">
        <v>663342.42627</v>
      </c>
      <c r="D16" s="81">
        <v>45260.30988</v>
      </c>
      <c r="E16" s="81">
        <v>618082.11639</v>
      </c>
      <c r="F16" s="81">
        <v>426300.76285</v>
      </c>
      <c r="G16" s="81">
        <v>168612.77831000002</v>
      </c>
      <c r="H16" s="81">
        <v>23168.49</v>
      </c>
      <c r="I16" s="520"/>
      <c r="J16" s="523"/>
      <c r="K16" s="523"/>
      <c r="L16" s="523"/>
      <c r="M16" s="523"/>
      <c r="N16" s="524"/>
    </row>
    <row r="17" spans="2:14" ht="12.75">
      <c r="B17" s="7" t="s">
        <v>537</v>
      </c>
      <c r="C17" s="81">
        <v>655571.74714</v>
      </c>
      <c r="D17" s="81">
        <v>44181.43747000001</v>
      </c>
      <c r="E17" s="81">
        <v>611390.3096700001</v>
      </c>
      <c r="F17" s="81">
        <v>421772.91831000004</v>
      </c>
      <c r="G17" s="81">
        <v>165995.36043</v>
      </c>
      <c r="H17" s="81">
        <v>23622.030929999997</v>
      </c>
      <c r="I17" s="520"/>
      <c r="J17" s="523"/>
      <c r="K17" s="523"/>
      <c r="L17" s="523"/>
      <c r="M17" s="523"/>
      <c r="N17" s="524"/>
    </row>
    <row r="18" spans="2:14" ht="12.75">
      <c r="B18" s="7" t="s">
        <v>538</v>
      </c>
      <c r="C18" s="81">
        <v>641927.6018200002</v>
      </c>
      <c r="D18" s="81">
        <v>38015</v>
      </c>
      <c r="E18" s="81">
        <v>603913</v>
      </c>
      <c r="F18" s="81">
        <v>419853.29936999996</v>
      </c>
      <c r="G18" s="81">
        <v>165679.61616999996</v>
      </c>
      <c r="H18" s="81">
        <v>18380</v>
      </c>
      <c r="I18" s="520"/>
      <c r="J18" s="523"/>
      <c r="K18" s="523"/>
      <c r="L18" s="523"/>
      <c r="M18" s="523"/>
      <c r="N18" s="524"/>
    </row>
    <row r="19" spans="2:10" ht="12.75">
      <c r="B19" s="752" t="s">
        <v>539</v>
      </c>
      <c r="C19" s="525"/>
      <c r="D19" s="525"/>
      <c r="E19" s="525"/>
      <c r="F19" s="525"/>
      <c r="G19" s="525"/>
      <c r="H19" s="525"/>
      <c r="I19" s="520"/>
      <c r="J19" s="521"/>
    </row>
    <row r="20" spans="6:8" ht="12.75">
      <c r="F20" s="522"/>
      <c r="H20" s="526"/>
    </row>
    <row r="21" spans="2:15" ht="15.75">
      <c r="B21" s="754" t="s">
        <v>540</v>
      </c>
      <c r="C21" s="527"/>
      <c r="D21" s="527"/>
      <c r="E21" s="527"/>
      <c r="F21" s="527"/>
      <c r="G21" s="527"/>
      <c r="H21" s="527"/>
      <c r="I21" s="528"/>
      <c r="J21" s="528"/>
      <c r="K21" s="528"/>
      <c r="L21" s="528"/>
      <c r="M21" s="528"/>
      <c r="N21" s="528"/>
      <c r="O21" s="529"/>
    </row>
    <row r="22" spans="1:15" ht="12.75">
      <c r="A22" s="529"/>
      <c r="B22" s="527"/>
      <c r="C22" s="527"/>
      <c r="D22" s="527"/>
      <c r="E22" s="527"/>
      <c r="F22" s="527"/>
      <c r="G22" s="527"/>
      <c r="H22" s="527"/>
      <c r="I22" s="530"/>
      <c r="J22" s="530"/>
      <c r="K22" s="530"/>
      <c r="L22" s="530"/>
      <c r="M22" s="530"/>
      <c r="N22" s="530"/>
      <c r="O22" s="529"/>
    </row>
    <row r="23" spans="2:12" ht="38.25">
      <c r="B23" s="14" t="s">
        <v>541</v>
      </c>
      <c r="C23" s="14" t="s">
        <v>542</v>
      </c>
      <c r="D23" s="14" t="s">
        <v>543</v>
      </c>
      <c r="E23" s="14" t="s">
        <v>544</v>
      </c>
      <c r="F23" s="14" t="s">
        <v>545</v>
      </c>
      <c r="G23" s="14" t="s">
        <v>546</v>
      </c>
      <c r="H23" s="14" t="s">
        <v>547</v>
      </c>
      <c r="I23" s="14" t="s">
        <v>548</v>
      </c>
      <c r="J23" s="14" t="s">
        <v>549</v>
      </c>
      <c r="K23" s="14" t="s">
        <v>550</v>
      </c>
      <c r="L23" s="14" t="s">
        <v>770</v>
      </c>
    </row>
    <row r="24" spans="2:12" ht="15" customHeight="1">
      <c r="B24" s="14" t="s">
        <v>551</v>
      </c>
      <c r="C24" s="753">
        <f>SUM(D24:L24)</f>
        <v>563760.2151699999</v>
      </c>
      <c r="D24" s="753">
        <v>51831.26349</v>
      </c>
      <c r="E24" s="753">
        <v>283899.6920599999</v>
      </c>
      <c r="F24" s="753">
        <v>87695.94254</v>
      </c>
      <c r="G24" s="753">
        <v>6744.83641</v>
      </c>
      <c r="H24" s="753">
        <v>11165.109240000003</v>
      </c>
      <c r="I24" s="753">
        <v>42717.0966</v>
      </c>
      <c r="J24" s="753">
        <v>45084.0391</v>
      </c>
      <c r="K24" s="753">
        <v>27867.656199999994</v>
      </c>
      <c r="L24" s="753">
        <v>6754.57953</v>
      </c>
    </row>
    <row r="25" spans="2:12" ht="12.75">
      <c r="B25" s="7" t="s">
        <v>552</v>
      </c>
      <c r="C25" s="753">
        <f>SUM(D25:L25)</f>
        <v>621385.11754</v>
      </c>
      <c r="D25" s="753">
        <v>57884.24041999999</v>
      </c>
      <c r="E25" s="753">
        <v>313999.18724</v>
      </c>
      <c r="F25" s="753">
        <v>97589.57107999997</v>
      </c>
      <c r="G25" s="753">
        <v>7562.53114</v>
      </c>
      <c r="H25" s="753">
        <v>12013.37767</v>
      </c>
      <c r="I25" s="753">
        <v>44663.06235</v>
      </c>
      <c r="J25" s="753">
        <v>53072.2423</v>
      </c>
      <c r="K25" s="753">
        <v>27846.827779999996</v>
      </c>
      <c r="L25" s="753">
        <v>6754.077560000001</v>
      </c>
    </row>
    <row r="26" spans="2:12" ht="12.75">
      <c r="B26" s="7" t="s">
        <v>553</v>
      </c>
      <c r="C26" s="753">
        <f>SUM(D26:L26)</f>
        <v>615034.9722000002</v>
      </c>
      <c r="D26" s="753">
        <v>55958.74927000001</v>
      </c>
      <c r="E26" s="753">
        <v>310387.7920000001</v>
      </c>
      <c r="F26" s="753">
        <v>96439.33208</v>
      </c>
      <c r="G26" s="753">
        <v>7750.159749999998</v>
      </c>
      <c r="H26" s="753">
        <v>12912.928509999998</v>
      </c>
      <c r="I26" s="753">
        <v>44980.64831999999</v>
      </c>
      <c r="J26" s="753">
        <v>52013.15072000002</v>
      </c>
      <c r="K26" s="753">
        <v>27838.802939999998</v>
      </c>
      <c r="L26" s="753">
        <v>6753.40861</v>
      </c>
    </row>
    <row r="27" spans="2:12" ht="12.75">
      <c r="B27" s="7" t="s">
        <v>554</v>
      </c>
      <c r="C27" s="753">
        <f>SUM(D27:L27)</f>
        <v>622231.79929</v>
      </c>
      <c r="D27" s="753">
        <v>56652.74760000001</v>
      </c>
      <c r="E27" s="753">
        <v>314108.95352</v>
      </c>
      <c r="F27" s="753">
        <v>97577.88495000002</v>
      </c>
      <c r="G27" s="753">
        <v>7883.633670000001</v>
      </c>
      <c r="H27" s="753">
        <v>13780.054959999996</v>
      </c>
      <c r="I27" s="753">
        <v>44685.36397999999</v>
      </c>
      <c r="J27" s="753">
        <v>52985.67874</v>
      </c>
      <c r="K27" s="753">
        <v>27804.670959999996</v>
      </c>
      <c r="L27" s="753">
        <v>6752.81091</v>
      </c>
    </row>
    <row r="28" spans="2:12" ht="13.5" customHeight="1">
      <c r="B28" s="7" t="s">
        <v>555</v>
      </c>
      <c r="C28" s="753">
        <f>SUM(D28:L28)</f>
        <v>629846.9372499998</v>
      </c>
      <c r="D28" s="753">
        <v>57426.33328</v>
      </c>
      <c r="E28" s="753">
        <v>318935.61016999994</v>
      </c>
      <c r="F28" s="753">
        <v>98834.32344</v>
      </c>
      <c r="G28" s="753">
        <v>8099.129209999999</v>
      </c>
      <c r="H28" s="753">
        <v>14259.76368</v>
      </c>
      <c r="I28" s="753">
        <v>43420.59012999999</v>
      </c>
      <c r="J28" s="753">
        <v>54321.34048</v>
      </c>
      <c r="K28" s="753">
        <v>27797.861880000004</v>
      </c>
      <c r="L28" s="753">
        <v>6751.98498</v>
      </c>
    </row>
    <row r="29" spans="2:12" ht="13.5" customHeight="1">
      <c r="B29" s="7" t="s">
        <v>556</v>
      </c>
      <c r="C29" s="753">
        <v>637343.2580500001</v>
      </c>
      <c r="D29" s="753">
        <v>58348.25042999999</v>
      </c>
      <c r="E29" s="753">
        <v>322484.87739999994</v>
      </c>
      <c r="F29" s="753">
        <v>99608.32226999996</v>
      </c>
      <c r="G29" s="753">
        <v>8293.68604</v>
      </c>
      <c r="H29" s="753">
        <v>15051.697810000001</v>
      </c>
      <c r="I29" s="753">
        <v>43368.82789</v>
      </c>
      <c r="J29" s="753">
        <v>55666.015650000016</v>
      </c>
      <c r="K29" s="753">
        <v>27770.004579999997</v>
      </c>
      <c r="L29" s="753">
        <v>6751.57598</v>
      </c>
    </row>
    <row r="30" spans="2:12" ht="13.5" customHeight="1">
      <c r="B30" s="7" t="s">
        <v>557</v>
      </c>
      <c r="C30" s="753">
        <v>661575.6312700001</v>
      </c>
      <c r="D30" s="753">
        <v>60153</v>
      </c>
      <c r="E30" s="753">
        <v>332231.81852000003</v>
      </c>
      <c r="F30" s="753">
        <v>103299.87775999997</v>
      </c>
      <c r="G30" s="753">
        <v>8156.73937</v>
      </c>
      <c r="H30" s="753">
        <v>16071.675259999998</v>
      </c>
      <c r="I30" s="753">
        <v>48855.96677</v>
      </c>
      <c r="J30" s="753">
        <v>58291.33604000002</v>
      </c>
      <c r="K30" s="753">
        <v>27764.258570000005</v>
      </c>
      <c r="L30" s="753">
        <v>6751.463519999999</v>
      </c>
    </row>
    <row r="31" spans="2:12" ht="13.5" customHeight="1">
      <c r="B31" s="7" t="s">
        <v>558</v>
      </c>
      <c r="C31" s="753">
        <v>667871.9956000001</v>
      </c>
      <c r="D31" s="753">
        <v>62036.49448</v>
      </c>
      <c r="E31" s="753">
        <v>336023.3142600001</v>
      </c>
      <c r="F31" s="753">
        <v>104699.51491999999</v>
      </c>
      <c r="G31" s="753">
        <v>9002.72022</v>
      </c>
      <c r="H31" s="753">
        <v>16750.84466</v>
      </c>
      <c r="I31" s="753">
        <v>49361.079680000024</v>
      </c>
      <c r="J31" s="753">
        <v>60269.36005</v>
      </c>
      <c r="K31" s="753">
        <v>22977.717879999997</v>
      </c>
      <c r="L31" s="753">
        <v>6750.949449999999</v>
      </c>
    </row>
    <row r="32" spans="2:12" ht="12.75">
      <c r="B32" s="7" t="s">
        <v>559</v>
      </c>
      <c r="C32" s="753">
        <v>663342.4262699998</v>
      </c>
      <c r="D32" s="753">
        <v>62522.71792999999</v>
      </c>
      <c r="E32" s="753">
        <v>339542.27615000005</v>
      </c>
      <c r="F32" s="753">
        <v>106017.69823</v>
      </c>
      <c r="G32" s="753">
        <v>9265.05564</v>
      </c>
      <c r="H32" s="753">
        <v>17275.832660000004</v>
      </c>
      <c r="I32" s="753">
        <v>48713.334719999984</v>
      </c>
      <c r="J32" s="753">
        <v>61163.806410000005</v>
      </c>
      <c r="K32" s="753">
        <v>12091.050220000001</v>
      </c>
      <c r="L32" s="753">
        <v>6750.654309999999</v>
      </c>
    </row>
    <row r="33" spans="2:12" ht="12.75">
      <c r="B33" s="7" t="s">
        <v>560</v>
      </c>
      <c r="C33" s="753">
        <v>655571.7471400001</v>
      </c>
      <c r="D33" s="753">
        <v>60594.20788</v>
      </c>
      <c r="E33" s="753">
        <v>333829.44510000007</v>
      </c>
      <c r="F33" s="753">
        <v>104301.57456000002</v>
      </c>
      <c r="G33" s="753">
        <v>9499.45035</v>
      </c>
      <c r="H33" s="753">
        <v>17635.630420000005</v>
      </c>
      <c r="I33" s="753">
        <v>48723.601899999994</v>
      </c>
      <c r="J33" s="753">
        <v>62153.671610000005</v>
      </c>
      <c r="K33" s="753">
        <v>12083.857649999996</v>
      </c>
      <c r="L33" s="753">
        <v>6750.307669999999</v>
      </c>
    </row>
    <row r="34" spans="2:12" ht="12.75">
      <c r="B34" s="7" t="s">
        <v>561</v>
      </c>
      <c r="C34" s="753">
        <v>641927.6018200002</v>
      </c>
      <c r="D34" s="753">
        <v>59133.18806999997</v>
      </c>
      <c r="E34" s="753">
        <v>331157.24108000007</v>
      </c>
      <c r="F34" s="753">
        <v>103721.97950000002</v>
      </c>
      <c r="G34" s="753">
        <v>9022.1069</v>
      </c>
      <c r="H34" s="753">
        <v>12820.60565</v>
      </c>
      <c r="I34" s="753">
        <v>46289.539880000004</v>
      </c>
      <c r="J34" s="753">
        <v>61062.755549999994</v>
      </c>
      <c r="K34" s="753">
        <v>11970.058839999998</v>
      </c>
      <c r="L34" s="753">
        <v>6750.12635</v>
      </c>
    </row>
  </sheetData>
  <sheetProtection/>
  <mergeCells count="6">
    <mergeCell ref="B2:I2"/>
    <mergeCell ref="B5:B7"/>
    <mergeCell ref="C5:C7"/>
    <mergeCell ref="D5:H5"/>
    <mergeCell ref="D6:E6"/>
    <mergeCell ref="F6:H6"/>
  </mergeCells>
  <printOptions/>
  <pageMargins left="0.7874015748031497" right="0.5905511811023623" top="0.5511811023622047" bottom="0.7480314960629921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1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2" max="2" width="9.28125" style="0" customWidth="1"/>
    <col min="3" max="3" width="9.8515625" style="0" customWidth="1"/>
  </cols>
  <sheetData>
    <row r="1" ht="69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I42"/>
  <sheetViews>
    <sheetView tabSelected="1" zoomScale="75" zoomScaleNormal="75" zoomScalePageLayoutView="0" workbookViewId="0" topLeftCell="A4">
      <selection activeCell="M10" sqref="M10"/>
    </sheetView>
  </sheetViews>
  <sheetFormatPr defaultColWidth="9.140625" defaultRowHeight="12.75"/>
  <cols>
    <col min="1" max="1" width="9.140625" style="575" customWidth="1"/>
    <col min="2" max="2" width="20.8515625" style="575" customWidth="1"/>
    <col min="3" max="3" width="17.57421875" style="575" customWidth="1"/>
    <col min="4" max="4" width="15.57421875" style="575" customWidth="1"/>
    <col min="5" max="5" width="12.00390625" style="575" customWidth="1"/>
    <col min="6" max="6" width="18.00390625" style="575" customWidth="1"/>
    <col min="7" max="7" width="14.8515625" style="575" customWidth="1"/>
    <col min="8" max="16384" width="9.140625" style="575" customWidth="1"/>
  </cols>
  <sheetData>
    <row r="1" ht="15.75" thickBot="1"/>
    <row r="2" spans="2:6" ht="25.5" customHeight="1">
      <c r="B2" s="759" t="s">
        <v>562</v>
      </c>
      <c r="C2" s="761" t="s">
        <v>563</v>
      </c>
      <c r="D2" s="762"/>
      <c r="E2" s="762"/>
      <c r="F2" s="763"/>
    </row>
    <row r="3" spans="2:9" ht="94.5">
      <c r="B3" s="760"/>
      <c r="C3" s="576" t="s">
        <v>564</v>
      </c>
      <c r="D3" s="576" t="s">
        <v>565</v>
      </c>
      <c r="E3" s="577" t="s">
        <v>566</v>
      </c>
      <c r="F3" s="578" t="s">
        <v>567</v>
      </c>
      <c r="H3" s="579"/>
      <c r="I3" s="580"/>
    </row>
    <row r="4" spans="2:9" ht="15.75">
      <c r="B4" s="581" t="s">
        <v>568</v>
      </c>
      <c r="C4" s="582">
        <v>8108.5591</v>
      </c>
      <c r="D4" s="583">
        <v>11613.60666</v>
      </c>
      <c r="E4" s="584">
        <f aca="true" t="shared" si="0" ref="E4:E39">D4-C4</f>
        <v>3505.047559999999</v>
      </c>
      <c r="F4" s="585">
        <v>0.4322651554701007</v>
      </c>
      <c r="H4" s="579"/>
      <c r="I4" s="580"/>
    </row>
    <row r="5" spans="2:9" ht="15.75">
      <c r="B5" s="581" t="s">
        <v>569</v>
      </c>
      <c r="C5" s="582">
        <v>20467.562739999998</v>
      </c>
      <c r="D5" s="583">
        <v>28268.315169999998</v>
      </c>
      <c r="E5" s="584">
        <f t="shared" si="0"/>
        <v>7800.7524300000005</v>
      </c>
      <c r="F5" s="585">
        <v>0.3811275689779565</v>
      </c>
      <c r="H5" s="579"/>
      <c r="I5" s="580"/>
    </row>
    <row r="6" spans="2:9" ht="15.75">
      <c r="B6" s="581" t="s">
        <v>570</v>
      </c>
      <c r="C6" s="582">
        <v>95152.89673000002</v>
      </c>
      <c r="D6" s="583">
        <v>128809.95267</v>
      </c>
      <c r="E6" s="584">
        <f t="shared" si="0"/>
        <v>33657.05593999998</v>
      </c>
      <c r="F6" s="585">
        <v>0.3537155157294176</v>
      </c>
      <c r="H6" s="579"/>
      <c r="I6" s="580"/>
    </row>
    <row r="7" spans="2:9" ht="15.75">
      <c r="B7" s="581" t="s">
        <v>571</v>
      </c>
      <c r="C7" s="582">
        <v>23120.76888</v>
      </c>
      <c r="D7" s="583">
        <v>31066.55058</v>
      </c>
      <c r="E7" s="586">
        <f t="shared" si="0"/>
        <v>7945.7817</v>
      </c>
      <c r="F7" s="585">
        <v>0.3436642501484146</v>
      </c>
      <c r="H7" s="579"/>
      <c r="I7" s="580"/>
    </row>
    <row r="8" spans="2:9" ht="15.75">
      <c r="B8" s="581" t="s">
        <v>572</v>
      </c>
      <c r="C8" s="582">
        <v>20658.872330000002</v>
      </c>
      <c r="D8" s="583">
        <v>27299.25008</v>
      </c>
      <c r="E8" s="584">
        <f t="shared" si="0"/>
        <v>6640.37775</v>
      </c>
      <c r="F8" s="585">
        <v>0.3214298265620774</v>
      </c>
      <c r="H8" s="579"/>
      <c r="I8" s="580"/>
    </row>
    <row r="9" spans="2:9" ht="15.75">
      <c r="B9" s="581" t="s">
        <v>573</v>
      </c>
      <c r="C9" s="582">
        <v>2180.26836</v>
      </c>
      <c r="D9" s="583">
        <v>2743.8953600000004</v>
      </c>
      <c r="E9" s="584">
        <f t="shared" si="0"/>
        <v>563.6270000000004</v>
      </c>
      <c r="F9" s="585">
        <v>0.2585126722657207</v>
      </c>
      <c r="H9" s="579"/>
      <c r="I9" s="580"/>
    </row>
    <row r="10" spans="2:9" ht="15.75">
      <c r="B10" s="581" t="s">
        <v>574</v>
      </c>
      <c r="C10" s="582">
        <v>16856.707189999997</v>
      </c>
      <c r="D10" s="583">
        <v>21187.883019999997</v>
      </c>
      <c r="E10" s="584">
        <f t="shared" si="0"/>
        <v>4331.17583</v>
      </c>
      <c r="F10" s="585">
        <v>0.256940799954656</v>
      </c>
      <c r="H10" s="579"/>
      <c r="I10" s="580"/>
    </row>
    <row r="11" spans="2:9" ht="15.75">
      <c r="B11" s="581" t="s">
        <v>575</v>
      </c>
      <c r="C11" s="582">
        <v>5346.65363</v>
      </c>
      <c r="D11" s="583">
        <v>6596.353189999999</v>
      </c>
      <c r="E11" s="584">
        <f t="shared" si="0"/>
        <v>1249.699559999999</v>
      </c>
      <c r="F11" s="585">
        <v>0.23373490158179533</v>
      </c>
      <c r="G11" s="587"/>
      <c r="H11" s="579"/>
      <c r="I11" s="580"/>
    </row>
    <row r="12" spans="2:9" ht="15.75">
      <c r="B12" s="581" t="s">
        <v>576</v>
      </c>
      <c r="C12" s="582">
        <v>16018.289000000002</v>
      </c>
      <c r="D12" s="583">
        <v>19725.742650000004</v>
      </c>
      <c r="E12" s="584">
        <f t="shared" si="0"/>
        <v>3707.4536500000013</v>
      </c>
      <c r="F12" s="585">
        <v>0.23145128983501295</v>
      </c>
      <c r="H12" s="579"/>
      <c r="I12" s="580"/>
    </row>
    <row r="13" spans="2:9" ht="15.75">
      <c r="B13" s="581" t="s">
        <v>577</v>
      </c>
      <c r="C13" s="582">
        <v>11472.351349999999</v>
      </c>
      <c r="D13" s="583">
        <v>13530.018860000002</v>
      </c>
      <c r="E13" s="584">
        <f t="shared" si="0"/>
        <v>2057.667510000003</v>
      </c>
      <c r="F13" s="585">
        <v>0.1793588295219013</v>
      </c>
      <c r="H13" s="579"/>
      <c r="I13" s="580"/>
    </row>
    <row r="14" spans="2:9" ht="15.75">
      <c r="B14" s="581" t="s">
        <v>578</v>
      </c>
      <c r="C14" s="582">
        <v>8091.877600000002</v>
      </c>
      <c r="D14" s="583">
        <v>9432.226159999998</v>
      </c>
      <c r="E14" s="584">
        <f t="shared" si="0"/>
        <v>1340.3485599999967</v>
      </c>
      <c r="F14" s="585">
        <v>0.16564123016393584</v>
      </c>
      <c r="H14" s="579"/>
      <c r="I14" s="580"/>
    </row>
    <row r="15" spans="2:9" ht="15.75">
      <c r="B15" s="581" t="s">
        <v>579</v>
      </c>
      <c r="C15" s="582">
        <v>6942.626929999998</v>
      </c>
      <c r="D15" s="583">
        <v>8031.400620000001</v>
      </c>
      <c r="E15" s="584">
        <f t="shared" si="0"/>
        <v>1088.7736900000036</v>
      </c>
      <c r="F15" s="585">
        <v>0.15682445578276294</v>
      </c>
      <c r="H15" s="579"/>
      <c r="I15" s="580"/>
    </row>
    <row r="16" spans="2:9" ht="15.75">
      <c r="B16" s="581" t="s">
        <v>580</v>
      </c>
      <c r="C16" s="582">
        <v>16634.08469</v>
      </c>
      <c r="D16" s="583">
        <v>19128.189100000003</v>
      </c>
      <c r="E16" s="584">
        <f t="shared" si="0"/>
        <v>2494.1044100000036</v>
      </c>
      <c r="F16" s="585">
        <v>0.14993938389044015</v>
      </c>
      <c r="H16" s="579"/>
      <c r="I16" s="580"/>
    </row>
    <row r="17" spans="2:9" ht="15.75">
      <c r="B17" s="581" t="s">
        <v>581</v>
      </c>
      <c r="C17" s="582">
        <v>16772.726480000005</v>
      </c>
      <c r="D17" s="583">
        <v>18816.160219999998</v>
      </c>
      <c r="E17" s="584">
        <f t="shared" si="0"/>
        <v>2043.4337399999931</v>
      </c>
      <c r="F17" s="585">
        <v>0.1218307436442494</v>
      </c>
      <c r="H17" s="579"/>
      <c r="I17" s="580"/>
    </row>
    <row r="18" spans="2:9" ht="15.75">
      <c r="B18" s="581" t="s">
        <v>582</v>
      </c>
      <c r="C18" s="582">
        <v>12752.408959999997</v>
      </c>
      <c r="D18" s="583">
        <v>14153.324020000002</v>
      </c>
      <c r="E18" s="584">
        <f t="shared" si="0"/>
        <v>1400.9150600000048</v>
      </c>
      <c r="F18" s="585">
        <v>0.10985493520433698</v>
      </c>
      <c r="H18" s="579"/>
      <c r="I18" s="580"/>
    </row>
    <row r="19" spans="2:9" ht="15.75">
      <c r="B19" s="581" t="s">
        <v>583</v>
      </c>
      <c r="C19" s="582">
        <v>18154.995899999994</v>
      </c>
      <c r="D19" s="583">
        <v>19970.909949999997</v>
      </c>
      <c r="E19" s="584">
        <f t="shared" si="0"/>
        <v>1815.914050000003</v>
      </c>
      <c r="F19" s="585">
        <v>0.10002282897789061</v>
      </c>
      <c r="H19" s="579"/>
      <c r="I19" s="580"/>
    </row>
    <row r="20" spans="2:9" ht="15.75">
      <c r="B20" s="581" t="s">
        <v>584</v>
      </c>
      <c r="C20" s="582">
        <v>12270.96458</v>
      </c>
      <c r="D20" s="583">
        <v>13326.185279999998</v>
      </c>
      <c r="E20" s="584">
        <f t="shared" si="0"/>
        <v>1055.220699999998</v>
      </c>
      <c r="F20" s="585">
        <v>0.0859932968692505</v>
      </c>
      <c r="H20" s="579"/>
      <c r="I20" s="580"/>
    </row>
    <row r="21" spans="2:9" ht="15.75">
      <c r="B21" s="581" t="s">
        <v>585</v>
      </c>
      <c r="C21" s="582">
        <v>10858.468670000002</v>
      </c>
      <c r="D21" s="583">
        <v>11685.929519999998</v>
      </c>
      <c r="E21" s="584">
        <f t="shared" si="0"/>
        <v>827.4608499999958</v>
      </c>
      <c r="F21" s="585">
        <v>0.07620419371712339</v>
      </c>
      <c r="H21" s="579"/>
      <c r="I21" s="580"/>
    </row>
    <row r="22" spans="2:9" ht="15.75">
      <c r="B22" s="581" t="s">
        <v>586</v>
      </c>
      <c r="C22" s="582">
        <v>15004.19601</v>
      </c>
      <c r="D22" s="583">
        <v>16110.863970000002</v>
      </c>
      <c r="E22" s="584">
        <f t="shared" si="0"/>
        <v>1106.6679600000025</v>
      </c>
      <c r="F22" s="585">
        <v>0.07375723159457737</v>
      </c>
      <c r="H22" s="579"/>
      <c r="I22" s="580"/>
    </row>
    <row r="23" spans="2:9" ht="15.75">
      <c r="B23" s="581" t="s">
        <v>587</v>
      </c>
      <c r="C23" s="582">
        <v>11787.127380000002</v>
      </c>
      <c r="D23" s="583">
        <v>12586.48937</v>
      </c>
      <c r="E23" s="584">
        <f t="shared" si="0"/>
        <v>799.3619899999976</v>
      </c>
      <c r="F23" s="585">
        <v>0.06781652256989501</v>
      </c>
      <c r="H23" s="579"/>
      <c r="I23" s="580"/>
    </row>
    <row r="24" spans="2:9" ht="15.75">
      <c r="B24" s="581" t="s">
        <v>588</v>
      </c>
      <c r="C24" s="582">
        <v>14568.89545</v>
      </c>
      <c r="D24" s="583">
        <v>15194.079360000003</v>
      </c>
      <c r="E24" s="584">
        <f t="shared" si="0"/>
        <v>625.1839100000034</v>
      </c>
      <c r="F24" s="585">
        <v>0.04291223807224198</v>
      </c>
      <c r="H24" s="579"/>
      <c r="I24" s="580"/>
    </row>
    <row r="25" spans="2:9" ht="15.75">
      <c r="B25" s="581" t="s">
        <v>589</v>
      </c>
      <c r="C25" s="582">
        <v>43426.78953999998</v>
      </c>
      <c r="D25" s="583">
        <v>44819.914509999995</v>
      </c>
      <c r="E25" s="584">
        <f t="shared" si="0"/>
        <v>1393.1249700000117</v>
      </c>
      <c r="F25" s="585">
        <v>0.03207985174029071</v>
      </c>
      <c r="H25" s="579"/>
      <c r="I25" s="580"/>
    </row>
    <row r="26" spans="2:9" ht="15.75">
      <c r="B26" s="581" t="s">
        <v>590</v>
      </c>
      <c r="C26" s="582">
        <v>6326.318749999999</v>
      </c>
      <c r="D26" s="583">
        <v>6494.477859999998</v>
      </c>
      <c r="E26" s="584">
        <f t="shared" si="0"/>
        <v>168.1591099999987</v>
      </c>
      <c r="F26" s="585">
        <v>0.026580878492725057</v>
      </c>
      <c r="H26" s="579"/>
      <c r="I26" s="580"/>
    </row>
    <row r="27" spans="2:9" ht="15.75">
      <c r="B27" s="581" t="s">
        <v>591</v>
      </c>
      <c r="C27" s="582">
        <v>13727.156799999999</v>
      </c>
      <c r="D27" s="583">
        <v>14037.325249999998</v>
      </c>
      <c r="E27" s="584">
        <f t="shared" si="0"/>
        <v>310.1684499999992</v>
      </c>
      <c r="F27" s="585">
        <v>0.022595243466585924</v>
      </c>
      <c r="H27" s="579"/>
      <c r="I27" s="580"/>
    </row>
    <row r="28" spans="2:9" ht="15.75">
      <c r="B28" s="581" t="s">
        <v>592</v>
      </c>
      <c r="C28" s="582">
        <v>2301.31106</v>
      </c>
      <c r="D28" s="583">
        <v>2349.1610699999987</v>
      </c>
      <c r="E28" s="584">
        <f t="shared" si="0"/>
        <v>47.85000999999875</v>
      </c>
      <c r="F28" s="585">
        <v>0.02079249990655274</v>
      </c>
      <c r="H28" s="579"/>
      <c r="I28" s="580"/>
    </row>
    <row r="29" spans="2:9" ht="15.75">
      <c r="B29" s="581" t="s">
        <v>593</v>
      </c>
      <c r="C29" s="582">
        <v>9069.215570000002</v>
      </c>
      <c r="D29" s="583">
        <v>9176.06626</v>
      </c>
      <c r="E29" s="584">
        <f t="shared" si="0"/>
        <v>106.85068999999748</v>
      </c>
      <c r="F29" s="585">
        <v>0.011781690398169342</v>
      </c>
      <c r="H29" s="579"/>
      <c r="I29" s="580"/>
    </row>
    <row r="30" spans="2:9" ht="15.75">
      <c r="B30" s="581" t="s">
        <v>594</v>
      </c>
      <c r="C30" s="582">
        <v>11291.3177</v>
      </c>
      <c r="D30" s="583">
        <v>11409.421720000002</v>
      </c>
      <c r="E30" s="584">
        <f t="shared" si="0"/>
        <v>118.10402000000249</v>
      </c>
      <c r="F30" s="585">
        <v>0.010459719860685723</v>
      </c>
      <c r="H30" s="579"/>
      <c r="I30" s="580"/>
    </row>
    <row r="31" spans="2:9" ht="15.75">
      <c r="B31" s="581" t="s">
        <v>595</v>
      </c>
      <c r="C31" s="582">
        <v>14418.760289999995</v>
      </c>
      <c r="D31" s="583">
        <v>14523.818769999998</v>
      </c>
      <c r="E31" s="584">
        <f t="shared" si="0"/>
        <v>105.05848000000333</v>
      </c>
      <c r="F31" s="585">
        <v>0.007286235285627551</v>
      </c>
      <c r="H31" s="579"/>
      <c r="I31" s="580"/>
    </row>
    <row r="32" spans="2:9" ht="15.75">
      <c r="B32" s="581" t="s">
        <v>596</v>
      </c>
      <c r="C32" s="582">
        <v>8761.699110000001</v>
      </c>
      <c r="D32" s="583">
        <v>8770.37812</v>
      </c>
      <c r="E32" s="584">
        <f t="shared" si="0"/>
        <v>8.679009999998016</v>
      </c>
      <c r="F32" s="585">
        <v>0.0009905624344133113</v>
      </c>
      <c r="H32" s="579"/>
      <c r="I32" s="580"/>
    </row>
    <row r="33" spans="2:9" ht="15.75">
      <c r="B33" s="581" t="s">
        <v>597</v>
      </c>
      <c r="C33" s="582">
        <v>10883.871050000002</v>
      </c>
      <c r="D33" s="583">
        <v>10681.273389999998</v>
      </c>
      <c r="E33" s="584">
        <f t="shared" si="0"/>
        <v>-202.5976600000031</v>
      </c>
      <c r="F33" s="588">
        <v>-0.018614485514324763</v>
      </c>
      <c r="H33" s="579"/>
      <c r="I33" s="580"/>
    </row>
    <row r="34" spans="2:9" ht="15.75">
      <c r="B34" s="581" t="s">
        <v>598</v>
      </c>
      <c r="C34" s="582">
        <v>7752.585639999998</v>
      </c>
      <c r="D34" s="583">
        <v>7398.786099999999</v>
      </c>
      <c r="E34" s="584">
        <f t="shared" si="0"/>
        <v>-353.79953999999907</v>
      </c>
      <c r="F34" s="588">
        <v>-0.04563632785616012</v>
      </c>
      <c r="H34" s="579"/>
      <c r="I34" s="580"/>
    </row>
    <row r="35" spans="2:9" ht="15.75">
      <c r="B35" s="581" t="s">
        <v>599</v>
      </c>
      <c r="C35" s="582">
        <v>7896.51325</v>
      </c>
      <c r="D35" s="583">
        <v>7485.12629</v>
      </c>
      <c r="E35" s="584">
        <f t="shared" si="0"/>
        <v>-411.3869599999998</v>
      </c>
      <c r="F35" s="588">
        <v>-0.05209729243473371</v>
      </c>
      <c r="H35" s="579"/>
      <c r="I35" s="580"/>
    </row>
    <row r="36" spans="2:9" ht="15.75">
      <c r="B36" s="581" t="s">
        <v>600</v>
      </c>
      <c r="C36" s="582">
        <v>13946.902979999999</v>
      </c>
      <c r="D36" s="583">
        <v>12404.161970000001</v>
      </c>
      <c r="E36" s="584">
        <f t="shared" si="0"/>
        <v>-1542.741009999998</v>
      </c>
      <c r="F36" s="588">
        <v>-0.11061531095557953</v>
      </c>
      <c r="H36" s="579"/>
      <c r="I36" s="580"/>
    </row>
    <row r="37" spans="2:9" ht="15.75">
      <c r="B37" s="581" t="s">
        <v>601</v>
      </c>
      <c r="C37" s="582">
        <v>13668.453319999997</v>
      </c>
      <c r="D37" s="583">
        <v>12039.862409999998</v>
      </c>
      <c r="E37" s="584">
        <f t="shared" si="0"/>
        <v>-1628.590909999999</v>
      </c>
      <c r="F37" s="588">
        <v>-0.11914961202062324</v>
      </c>
      <c r="H37" s="579"/>
      <c r="I37" s="580"/>
    </row>
    <row r="38" spans="2:6" ht="15.75">
      <c r="B38" s="581" t="s">
        <v>602</v>
      </c>
      <c r="C38" s="582">
        <v>4395.88751</v>
      </c>
      <c r="D38" s="583">
        <v>3786.0095100000012</v>
      </c>
      <c r="E38" s="584">
        <f t="shared" si="0"/>
        <v>-609.8779999999983</v>
      </c>
      <c r="F38" s="588">
        <v>-0.1387383090701514</v>
      </c>
    </row>
    <row r="39" spans="2:6" ht="15.75">
      <c r="B39" s="581" t="s">
        <v>603</v>
      </c>
      <c r="C39" s="582">
        <v>20707.51557</v>
      </c>
      <c r="D39" s="583">
        <v>14610.649029999999</v>
      </c>
      <c r="E39" s="584">
        <f t="shared" si="0"/>
        <v>-6096.866540000001</v>
      </c>
      <c r="F39" s="588">
        <v>-0.29442771728892636</v>
      </c>
    </row>
    <row r="40" spans="2:6" ht="16.5" thickBot="1">
      <c r="B40" s="589" t="s">
        <v>604</v>
      </c>
      <c r="C40" s="590">
        <v>551795.6000999998</v>
      </c>
      <c r="D40" s="590">
        <v>629263.7580700001</v>
      </c>
      <c r="E40" s="590">
        <v>77468.15797000029</v>
      </c>
      <c r="F40" s="591">
        <v>0.14039285191103557</v>
      </c>
    </row>
    <row r="41" spans="2:6" ht="17.25" thickBot="1" thickTop="1">
      <c r="B41" s="592" t="s">
        <v>605</v>
      </c>
      <c r="C41" s="593">
        <v>11964.61507</v>
      </c>
      <c r="D41" s="594">
        <v>12663.84375</v>
      </c>
      <c r="E41" s="590">
        <v>699.2286800000002</v>
      </c>
      <c r="F41" s="591">
        <v>0.058441385360841425</v>
      </c>
    </row>
    <row r="42" spans="2:6" ht="17.25" thickBot="1" thickTop="1">
      <c r="B42" s="595" t="s">
        <v>606</v>
      </c>
      <c r="C42" s="596">
        <v>563760.2151699997</v>
      </c>
      <c r="D42" s="596">
        <v>641927.6018200001</v>
      </c>
      <c r="E42" s="596">
        <v>78167.38665000029</v>
      </c>
      <c r="F42" s="597">
        <v>0.13865360581790842</v>
      </c>
    </row>
  </sheetData>
  <sheetProtection/>
  <mergeCells count="2">
    <mergeCell ref="B2:B3"/>
    <mergeCell ref="C2:F2"/>
  </mergeCells>
  <conditionalFormatting sqref="E4:E39">
    <cfRule type="cellIs" priority="3" dxfId="1" operator="lessThan" stopIfTrue="1">
      <formula>0</formula>
    </cfRule>
  </conditionalFormatting>
  <conditionalFormatting sqref="E40">
    <cfRule type="cellIs" priority="1" dxfId="1" operator="lessThan" stopIfTrue="1">
      <formula>0</formula>
    </cfRule>
  </conditionalFormatting>
  <conditionalFormatting sqref="E41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8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2" width="18.00390625" style="149" customWidth="1"/>
    <col min="3" max="3" width="22.28125" style="149" customWidth="1"/>
    <col min="4" max="4" width="20.140625" style="149" customWidth="1"/>
    <col min="5" max="5" width="17.28125" style="149" customWidth="1"/>
    <col min="6" max="7" width="9.140625" style="149" customWidth="1"/>
    <col min="8" max="8" width="16.7109375" style="149" bestFit="1" customWidth="1"/>
    <col min="9" max="9" width="12.7109375" style="149" bestFit="1" customWidth="1"/>
    <col min="10" max="16384" width="9.140625" style="149" customWidth="1"/>
  </cols>
  <sheetData>
    <row r="1" ht="12.75">
      <c r="D1" s="531"/>
    </row>
    <row r="5" spans="1:4" ht="30.75" customHeight="1">
      <c r="A5" s="764" t="s">
        <v>769</v>
      </c>
      <c r="B5" s="764"/>
      <c r="C5" s="764"/>
      <c r="D5" s="764"/>
    </row>
    <row r="6" spans="1:4" ht="58.5" customHeight="1">
      <c r="A6" s="598" t="s">
        <v>607</v>
      </c>
      <c r="B6" s="598" t="s">
        <v>608</v>
      </c>
      <c r="C6" s="598" t="s">
        <v>609</v>
      </c>
      <c r="D6" s="598" t="s">
        <v>610</v>
      </c>
    </row>
    <row r="7" spans="1:4" ht="18" customHeight="1">
      <c r="A7" s="599">
        <v>40939</v>
      </c>
      <c r="B7" s="600">
        <v>27391</v>
      </c>
      <c r="C7" s="601">
        <v>17648.351041101232</v>
      </c>
      <c r="D7" s="601">
        <v>422.31977000000086</v>
      </c>
    </row>
    <row r="8" spans="1:4" ht="21" customHeight="1">
      <c r="A8" s="599">
        <v>40968</v>
      </c>
      <c r="B8" s="600">
        <v>52088</v>
      </c>
      <c r="C8" s="601">
        <v>35587.17961572098</v>
      </c>
      <c r="D8" s="601">
        <v>1789.905209999999</v>
      </c>
    </row>
    <row r="9" spans="1:4" ht="20.25" customHeight="1">
      <c r="A9" s="599">
        <v>40999</v>
      </c>
      <c r="B9" s="600">
        <v>69577</v>
      </c>
      <c r="C9" s="601">
        <v>46835.420912666916</v>
      </c>
      <c r="D9" s="601">
        <v>4133.516449999986</v>
      </c>
    </row>
    <row r="10" spans="1:4" ht="20.25" customHeight="1">
      <c r="A10" s="599">
        <v>41029</v>
      </c>
      <c r="B10" s="600">
        <v>94347</v>
      </c>
      <c r="C10" s="601">
        <v>61419.37968368362</v>
      </c>
      <c r="D10" s="601">
        <v>6881.66754999997</v>
      </c>
    </row>
    <row r="11" spans="1:4" ht="22.5" customHeight="1">
      <c r="A11" s="599">
        <v>41060</v>
      </c>
      <c r="B11" s="600">
        <v>115331</v>
      </c>
      <c r="C11" s="601">
        <v>75476.18841936119</v>
      </c>
      <c r="D11" s="601">
        <v>10396.670462499944</v>
      </c>
    </row>
    <row r="12" spans="1:4" ht="23.25" customHeight="1">
      <c r="A12" s="599">
        <v>41090</v>
      </c>
      <c r="B12" s="600">
        <v>134956</v>
      </c>
      <c r="C12" s="601">
        <v>87419.7230332437</v>
      </c>
      <c r="D12" s="601">
        <v>14266.060402099907</v>
      </c>
    </row>
    <row r="13" spans="1:4" ht="24.75" customHeight="1">
      <c r="A13" s="599">
        <v>41121</v>
      </c>
      <c r="B13" s="600">
        <v>157371</v>
      </c>
      <c r="C13" s="601">
        <v>99937.73123151259</v>
      </c>
      <c r="D13" s="601">
        <v>18127.376221399874</v>
      </c>
    </row>
    <row r="14" spans="1:4" ht="21.75" customHeight="1">
      <c r="A14" s="599">
        <v>41152</v>
      </c>
      <c r="B14" s="600">
        <v>182895</v>
      </c>
      <c r="C14" s="601">
        <v>115010.36902603472</v>
      </c>
      <c r="D14" s="601">
        <v>22428.913878699856</v>
      </c>
    </row>
    <row r="15" spans="1:4" ht="25.5" customHeight="1">
      <c r="A15" s="599">
        <v>41182</v>
      </c>
      <c r="B15" s="600">
        <v>204043</v>
      </c>
      <c r="C15" s="601">
        <v>128727.46441725633</v>
      </c>
      <c r="D15" s="601">
        <v>26435.89445319986</v>
      </c>
    </row>
    <row r="16" spans="1:4" ht="22.5" customHeight="1">
      <c r="A16" s="599">
        <v>41213</v>
      </c>
      <c r="B16" s="600">
        <v>226931</v>
      </c>
      <c r="C16" s="601">
        <v>143138.14282004282</v>
      </c>
      <c r="D16" s="601">
        <v>30885.464022799842</v>
      </c>
    </row>
    <row r="18" ht="12.75">
      <c r="C18" s="602"/>
    </row>
  </sheetData>
  <sheetProtection/>
  <mergeCells count="1">
    <mergeCell ref="A5:D5"/>
  </mergeCells>
  <printOptions/>
  <pageMargins left="0.7480314960629921" right="0.3149606299212598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4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9.140625" style="0" customWidth="1"/>
    <col min="2" max="4" width="17.8515625" style="0" customWidth="1"/>
  </cols>
  <sheetData>
    <row r="1" ht="12.75">
      <c r="D1" s="211"/>
    </row>
    <row r="2" spans="1:4" ht="12.75">
      <c r="A2" s="150"/>
      <c r="B2" s="150"/>
      <c r="C2" s="150"/>
      <c r="D2" s="150"/>
    </row>
    <row r="3" spans="1:4" ht="25.5" customHeight="1">
      <c r="A3" s="764" t="s">
        <v>611</v>
      </c>
      <c r="B3" s="764"/>
      <c r="C3" s="764"/>
      <c r="D3" s="764"/>
    </row>
    <row r="4" spans="1:4" ht="71.25" customHeight="1">
      <c r="A4" s="598" t="s">
        <v>607</v>
      </c>
      <c r="B4" s="14" t="s">
        <v>612</v>
      </c>
      <c r="C4" s="14" t="s">
        <v>613</v>
      </c>
      <c r="D4" s="14" t="s">
        <v>614</v>
      </c>
    </row>
    <row r="5" spans="1:4" ht="18" customHeight="1">
      <c r="A5" s="603">
        <v>40939</v>
      </c>
      <c r="B5" s="81">
        <v>271</v>
      </c>
      <c r="C5" s="81">
        <v>669.42822</v>
      </c>
      <c r="D5" s="81">
        <v>39.43676</v>
      </c>
    </row>
    <row r="6" spans="1:4" ht="12.75">
      <c r="A6" s="603">
        <v>40967</v>
      </c>
      <c r="B6" s="81">
        <v>449</v>
      </c>
      <c r="C6" s="81">
        <v>1167.90805</v>
      </c>
      <c r="D6" s="81">
        <v>146.57025</v>
      </c>
    </row>
    <row r="7" spans="1:4" ht="12.75">
      <c r="A7" s="603">
        <v>40999</v>
      </c>
      <c r="B7" s="81">
        <v>628</v>
      </c>
      <c r="C7" s="81">
        <v>1837.18615</v>
      </c>
      <c r="D7" s="81">
        <v>346.75623</v>
      </c>
    </row>
    <row r="8" spans="1:4" ht="12.75">
      <c r="A8" s="603">
        <v>41029</v>
      </c>
      <c r="B8" s="81">
        <v>812</v>
      </c>
      <c r="C8" s="81">
        <v>2277.55005</v>
      </c>
      <c r="D8" s="81">
        <v>563.46582</v>
      </c>
    </row>
    <row r="9" spans="1:4" ht="12.75">
      <c r="A9" s="603">
        <v>41060</v>
      </c>
      <c r="B9" s="81">
        <v>943</v>
      </c>
      <c r="C9" s="81">
        <v>2815.92596</v>
      </c>
      <c r="D9" s="81">
        <v>872.1434199999999</v>
      </c>
    </row>
    <row r="10" spans="1:4" ht="12.75">
      <c r="A10" s="603">
        <v>41090</v>
      </c>
      <c r="B10" s="81">
        <v>1091</v>
      </c>
      <c r="C10" s="81">
        <v>3312.6826499999993</v>
      </c>
      <c r="D10" s="81">
        <v>1149.77678</v>
      </c>
    </row>
    <row r="11" spans="1:4" ht="12.75">
      <c r="A11" s="603">
        <v>41121</v>
      </c>
      <c r="B11" s="81">
        <v>1295</v>
      </c>
      <c r="C11" s="81">
        <v>3844.6411700000003</v>
      </c>
      <c r="D11" s="81">
        <v>1498.94837</v>
      </c>
    </row>
    <row r="12" spans="1:4" ht="12.75">
      <c r="A12" s="603">
        <v>41152</v>
      </c>
      <c r="B12" s="81">
        <v>1516</v>
      </c>
      <c r="C12" s="81">
        <v>4257.29268</v>
      </c>
      <c r="D12" s="81">
        <v>1831.46992</v>
      </c>
    </row>
    <row r="13" spans="1:4" ht="12.75">
      <c r="A13" s="603">
        <v>41182</v>
      </c>
      <c r="B13" s="81">
        <v>1737</v>
      </c>
      <c r="C13" s="81">
        <v>4694.53263</v>
      </c>
      <c r="D13" s="81">
        <v>2114.85744</v>
      </c>
    </row>
    <row r="14" spans="1:4" ht="12.75">
      <c r="A14" s="603">
        <v>41213</v>
      </c>
      <c r="B14" s="81">
        <v>1991</v>
      </c>
      <c r="C14" s="81">
        <v>5272.736430000002</v>
      </c>
      <c r="D14" s="81">
        <v>2425.591752</v>
      </c>
    </row>
  </sheetData>
  <sheetProtection/>
  <mergeCells count="1">
    <mergeCell ref="A3: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3:K20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2" max="2" width="34.28125" style="0" customWidth="1"/>
    <col min="3" max="3" width="28.7109375" style="0" customWidth="1"/>
    <col min="4" max="8" width="10.28125" style="0" customWidth="1"/>
    <col min="9" max="9" width="11.7109375" style="0" customWidth="1"/>
    <col min="10" max="10" width="25.00390625" style="0" customWidth="1"/>
    <col min="11" max="11" width="12.28125" style="0" customWidth="1"/>
  </cols>
  <sheetData>
    <row r="3" spans="2:8" ht="52.5" customHeight="1">
      <c r="B3" s="756" t="s">
        <v>615</v>
      </c>
      <c r="C3" s="765"/>
      <c r="D3" s="532"/>
      <c r="E3" s="532"/>
      <c r="F3" s="532"/>
      <c r="G3" s="532"/>
      <c r="H3" s="532"/>
    </row>
    <row r="4" spans="2:8" ht="12.75">
      <c r="B4" s="150"/>
      <c r="C4" s="150"/>
      <c r="D4" s="150"/>
      <c r="E4" s="150"/>
      <c r="F4" s="150"/>
      <c r="G4" s="150"/>
      <c r="H4" s="150"/>
    </row>
    <row r="5" spans="2:8" ht="24" customHeight="1">
      <c r="B5" s="766" t="s">
        <v>616</v>
      </c>
      <c r="C5" s="766"/>
      <c r="D5" s="533"/>
      <c r="E5" s="533"/>
      <c r="F5" s="533"/>
      <c r="G5" s="533"/>
      <c r="H5" s="533"/>
    </row>
    <row r="6" spans="2:8" ht="12.75">
      <c r="B6" s="766"/>
      <c r="C6" s="766"/>
      <c r="D6" s="533"/>
      <c r="E6" s="533"/>
      <c r="F6" s="533"/>
      <c r="G6" s="533"/>
      <c r="H6" s="533"/>
    </row>
    <row r="7" spans="2:11" ht="32.25" customHeight="1">
      <c r="B7" s="607" t="s">
        <v>617</v>
      </c>
      <c r="C7" s="606">
        <v>1435.3739699999996</v>
      </c>
      <c r="D7" s="533"/>
      <c r="E7" s="533"/>
      <c r="F7" s="533"/>
      <c r="G7" s="533"/>
      <c r="H7" s="533"/>
      <c r="K7" s="534"/>
    </row>
    <row r="8" spans="2:11" ht="30.75" customHeight="1">
      <c r="B8" s="607" t="s">
        <v>618</v>
      </c>
      <c r="C8" s="606">
        <v>574.2403899999998</v>
      </c>
      <c r="D8" s="533"/>
      <c r="E8" s="533"/>
      <c r="F8" s="533"/>
      <c r="G8" s="533"/>
      <c r="H8" s="533"/>
      <c r="I8" s="535"/>
      <c r="J8" s="535"/>
      <c r="K8" s="535"/>
    </row>
    <row r="9" spans="2:11" ht="12.75">
      <c r="B9" s="536" t="s">
        <v>619</v>
      </c>
      <c r="C9" s="537"/>
      <c r="D9" s="537"/>
      <c r="E9" s="537"/>
      <c r="F9" s="537"/>
      <c r="G9" s="537"/>
      <c r="H9" s="537"/>
      <c r="I9" s="538"/>
      <c r="J9" s="535"/>
      <c r="K9" s="535"/>
    </row>
    <row r="10" spans="2:11" ht="12.75">
      <c r="B10" s="537"/>
      <c r="C10" s="537"/>
      <c r="D10" s="537"/>
      <c r="E10" s="537"/>
      <c r="F10" s="537"/>
      <c r="G10" s="537"/>
      <c r="H10" s="537"/>
      <c r="I10" s="538"/>
      <c r="J10" s="535"/>
      <c r="K10" s="535"/>
    </row>
    <row r="11" spans="2:11" ht="12.75">
      <c r="B11" s="537"/>
      <c r="C11" s="537"/>
      <c r="D11" s="537"/>
      <c r="E11" s="537"/>
      <c r="F11" s="537"/>
      <c r="G11" s="537"/>
      <c r="H11" s="537"/>
      <c r="J11" s="535"/>
      <c r="K11" s="535"/>
    </row>
    <row r="12" spans="2:9" ht="33" customHeight="1">
      <c r="B12" s="766" t="s">
        <v>620</v>
      </c>
      <c r="C12" s="766"/>
      <c r="D12" s="608" t="s">
        <v>621</v>
      </c>
      <c r="E12" s="608" t="s">
        <v>621</v>
      </c>
      <c r="F12" s="608" t="s">
        <v>621</v>
      </c>
      <c r="G12" s="608" t="s">
        <v>621</v>
      </c>
      <c r="H12" s="608" t="s">
        <v>621</v>
      </c>
      <c r="I12" s="609" t="s">
        <v>622</v>
      </c>
    </row>
    <row r="13" spans="2:9" ht="17.25" customHeight="1">
      <c r="B13" s="766"/>
      <c r="C13" s="766"/>
      <c r="D13" s="610" t="s">
        <v>623</v>
      </c>
      <c r="E13" s="610" t="s">
        <v>624</v>
      </c>
      <c r="F13" s="610" t="s">
        <v>625</v>
      </c>
      <c r="G13" s="610" t="s">
        <v>626</v>
      </c>
      <c r="H13" s="610" t="s">
        <v>627</v>
      </c>
      <c r="I13" s="610"/>
    </row>
    <row r="14" spans="2:9" ht="12.75">
      <c r="B14" s="767" t="s">
        <v>628</v>
      </c>
      <c r="C14" s="11" t="s">
        <v>629</v>
      </c>
      <c r="D14" s="606">
        <v>246</v>
      </c>
      <c r="E14" s="606">
        <v>251</v>
      </c>
      <c r="F14" s="606">
        <v>326</v>
      </c>
      <c r="G14" s="606">
        <v>359</v>
      </c>
      <c r="H14" s="606">
        <v>752</v>
      </c>
      <c r="I14" s="606">
        <v>1934</v>
      </c>
    </row>
    <row r="15" spans="2:9" ht="12.75">
      <c r="B15" s="767"/>
      <c r="C15" s="11" t="s">
        <v>630</v>
      </c>
      <c r="D15" s="606">
        <v>171.93291</v>
      </c>
      <c r="E15" s="606">
        <v>142.46278</v>
      </c>
      <c r="F15" s="606">
        <v>361.67658</v>
      </c>
      <c r="G15" s="606">
        <v>252.47148</v>
      </c>
      <c r="H15" s="606">
        <v>506.8302199999997</v>
      </c>
      <c r="I15" s="606">
        <v>1435.3739699999996</v>
      </c>
    </row>
    <row r="16" spans="2:9" ht="12.75">
      <c r="B16" s="604" t="s">
        <v>631</v>
      </c>
      <c r="C16" s="11" t="s">
        <v>630</v>
      </c>
      <c r="D16" s="606">
        <v>15.02338</v>
      </c>
      <c r="E16" s="606">
        <v>3.00743</v>
      </c>
      <c r="F16" s="606">
        <v>8.72484</v>
      </c>
      <c r="G16" s="606">
        <v>2.9526399999999993</v>
      </c>
      <c r="H16" s="606">
        <v>1.9191700000000003</v>
      </c>
      <c r="I16" s="606">
        <v>31.62746</v>
      </c>
    </row>
    <row r="17" spans="2:8" ht="12.75">
      <c r="B17" s="536" t="s">
        <v>632</v>
      </c>
      <c r="C17" s="150"/>
      <c r="D17" s="525"/>
      <c r="E17" s="525"/>
      <c r="F17" s="525"/>
      <c r="G17" s="525"/>
      <c r="H17" s="525"/>
    </row>
    <row r="18" spans="2:8" ht="12.75">
      <c r="B18" s="150"/>
      <c r="C18" s="150"/>
      <c r="D18" s="525"/>
      <c r="E18" s="525"/>
      <c r="F18" s="525"/>
      <c r="G18" s="525"/>
      <c r="H18" s="525"/>
    </row>
    <row r="19" spans="3:8" ht="12.75">
      <c r="C19" s="538"/>
      <c r="D19" s="525"/>
      <c r="E19" s="525"/>
      <c r="F19" s="525"/>
      <c r="G19" s="525"/>
      <c r="H19" s="525"/>
    </row>
    <row r="20" spans="4:8" ht="12.75">
      <c r="D20" s="525"/>
      <c r="E20" s="525"/>
      <c r="F20" s="525"/>
      <c r="G20" s="525"/>
      <c r="H20" s="525"/>
    </row>
  </sheetData>
  <sheetProtection/>
  <mergeCells count="4">
    <mergeCell ref="B3:C3"/>
    <mergeCell ref="B5:C6"/>
    <mergeCell ref="B12:C13"/>
    <mergeCell ref="B14:B15"/>
  </mergeCells>
  <printOptions horizontalCentered="1"/>
  <pageMargins left="0.5511811023622047" right="0.15748031496062992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ba-korsepova_m</dc:creator>
  <cp:keywords/>
  <dc:description/>
  <cp:lastModifiedBy>ján</cp:lastModifiedBy>
  <cp:lastPrinted>2012-11-28T12:32:37Z</cp:lastPrinted>
  <dcterms:created xsi:type="dcterms:W3CDTF">2007-11-13T07:23:54Z</dcterms:created>
  <dcterms:modified xsi:type="dcterms:W3CDTF">2012-12-20T12:50:01Z</dcterms:modified>
  <cp:category/>
  <cp:version/>
  <cp:contentType/>
  <cp:contentStatus/>
</cp:coreProperties>
</file>